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NUNCIO RESULTADOS-FY2024\Q1-2024\Anuncio\"/>
    </mc:Choice>
  </mc:AlternateContent>
  <bookViews>
    <workbookView xWindow="-120" yWindow="-120" windowWidth="29040" windowHeight="15840" activeTab="3"/>
  </bookViews>
  <sheets>
    <sheet name="Portrait" sheetId="10" r:id="rId1"/>
    <sheet name="Main KPIs" sheetId="1" r:id="rId2"/>
    <sheet name="Iberia" sheetId="2" r:id="rId3"/>
    <sheet name="Italy" sheetId="3" r:id="rId4"/>
    <sheet name="France" sheetId="4" r:id="rId5"/>
    <sheet name="Appendix" sheetId="11" r:id="rId6"/>
    <sheet name="P&amp;L" sheetId="6" r:id="rId7"/>
    <sheet name="CF" sheetId="7" r:id="rId8"/>
    <sheet name="BS " sheetId="12" r:id="rId9"/>
    <sheet name="APM" sheetId="9" r:id="rId10"/>
  </sheets>
  <definedNames>
    <definedName name="_ftn1" localSheetId="1">'Main KPIs'!$B$26</definedName>
    <definedName name="_ftnref1" localSheetId="1">'Main KPIs'!$B$23</definedName>
    <definedName name="_xlnm.Print_Area" localSheetId="5">Appendix!$B$13:$U$60</definedName>
    <definedName name="_xlnm.Print_Area" localSheetId="1">'Main KPIs'!$B$1:$N$55</definedName>
    <definedName name="_xlnm.Print_Area" localSheetId="0">Portrait!$B$13:$U$60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6" l="1"/>
  <c r="D11" i="6" l="1"/>
  <c r="E20" i="6"/>
  <c r="E36" i="9" l="1"/>
  <c r="C11" i="6"/>
  <c r="C24" i="6" l="1"/>
  <c r="D54" i="1" l="1"/>
  <c r="C13" i="6" l="1"/>
  <c r="C22" i="6"/>
  <c r="C27" i="6" s="1"/>
  <c r="D19" i="6"/>
  <c r="D22" i="6" s="1"/>
  <c r="C19" i="6"/>
  <c r="C16" i="6"/>
  <c r="C17" i="6"/>
  <c r="C18" i="6"/>
  <c r="C15" i="6"/>
  <c r="D16" i="6"/>
  <c r="D17" i="6"/>
  <c r="D18" i="6"/>
  <c r="D15" i="6"/>
  <c r="D12" i="6"/>
  <c r="D27" i="6" l="1"/>
  <c r="C12" i="6"/>
  <c r="C7" i="6"/>
  <c r="C8" i="6"/>
  <c r="C14" i="6" s="1"/>
  <c r="D8" i="6"/>
  <c r="D7" i="6"/>
  <c r="D13" i="6" l="1"/>
  <c r="D14" i="6" s="1"/>
  <c r="D7" i="9" l="1"/>
  <c r="M7" i="9" s="1"/>
  <c r="M31" i="9" s="1"/>
  <c r="D6" i="9"/>
  <c r="D16" i="9" s="1"/>
  <c r="C7" i="9"/>
  <c r="C17" i="9" s="1"/>
  <c r="C6" i="9"/>
  <c r="C16" i="9" s="1"/>
  <c r="K5" i="12"/>
  <c r="L5" i="12"/>
  <c r="M5" i="7"/>
  <c r="L6" i="6"/>
  <c r="L6" i="7" s="1"/>
  <c r="M6" i="6"/>
  <c r="M6" i="7" s="1"/>
  <c r="M5" i="6"/>
  <c r="L5" i="6"/>
  <c r="L5" i="7" s="1"/>
  <c r="C6" i="6"/>
  <c r="C6" i="7" s="1"/>
  <c r="D6" i="6"/>
  <c r="D6" i="7" s="1"/>
  <c r="D5" i="6"/>
  <c r="D5" i="7" s="1"/>
  <c r="C5" i="6"/>
  <c r="C5" i="7" s="1"/>
  <c r="M6" i="4"/>
  <c r="L6" i="4"/>
  <c r="M5" i="4"/>
  <c r="L5" i="4"/>
  <c r="E6" i="4"/>
  <c r="D6" i="4"/>
  <c r="E5" i="4"/>
  <c r="D5" i="4"/>
  <c r="M6" i="3"/>
  <c r="L6" i="3"/>
  <c r="M5" i="3"/>
  <c r="L5" i="3"/>
  <c r="E6" i="3"/>
  <c r="D6" i="3"/>
  <c r="E5" i="3"/>
  <c r="D5" i="3"/>
  <c r="M6" i="2"/>
  <c r="L6" i="2"/>
  <c r="M5" i="2"/>
  <c r="L5" i="2"/>
  <c r="E5" i="2"/>
  <c r="E6" i="2"/>
  <c r="D6" i="2"/>
  <c r="D5" i="2"/>
  <c r="M26" i="1"/>
  <c r="M46" i="1" s="1"/>
  <c r="L26" i="1"/>
  <c r="L46" i="1" s="1"/>
  <c r="M25" i="1"/>
  <c r="M45" i="1" s="1"/>
  <c r="L25" i="1"/>
  <c r="L45" i="1" s="1"/>
  <c r="E25" i="1"/>
  <c r="E45" i="1" s="1"/>
  <c r="E26" i="1"/>
  <c r="E46" i="1" s="1"/>
  <c r="D26" i="1"/>
  <c r="D46" i="1" s="1"/>
  <c r="D25" i="1"/>
  <c r="D45" i="1" s="1"/>
  <c r="D10" i="9"/>
  <c r="D8" i="9"/>
  <c r="D23" i="9"/>
  <c r="D22" i="9"/>
  <c r="D21" i="9"/>
  <c r="D20" i="9"/>
  <c r="D19" i="9"/>
  <c r="D18" i="9"/>
  <c r="C30" i="9" l="1"/>
  <c r="D30" i="9"/>
  <c r="M6" i="9"/>
  <c r="M30" i="9" s="1"/>
  <c r="D9" i="9"/>
  <c r="D17" i="9"/>
  <c r="D31" i="9"/>
  <c r="L6" i="9"/>
  <c r="L16" i="9" s="1"/>
  <c r="C31" i="9"/>
  <c r="L7" i="9"/>
  <c r="L31" i="9" s="1"/>
  <c r="M17" i="9"/>
  <c r="K21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M16" i="9" l="1"/>
  <c r="L30" i="9"/>
  <c r="L17" i="9"/>
  <c r="L7" i="7"/>
  <c r="F12" i="1" l="1"/>
  <c r="F7" i="1"/>
  <c r="D7" i="2"/>
  <c r="C23" i="9" l="1"/>
  <c r="E23" i="9" s="1"/>
  <c r="C22" i="9"/>
  <c r="C21" i="9"/>
  <c r="C20" i="9"/>
  <c r="C19" i="9"/>
  <c r="C18" i="9"/>
  <c r="C10" i="9"/>
  <c r="C8" i="9"/>
  <c r="C9" i="9" l="1"/>
  <c r="F54" i="1"/>
  <c r="F53" i="1"/>
  <c r="F52" i="1"/>
  <c r="F51" i="1"/>
  <c r="F50" i="1"/>
  <c r="F49" i="1"/>
  <c r="F48" i="1"/>
  <c r="F47" i="1"/>
  <c r="F55" i="1"/>
  <c r="M7" i="7" l="1"/>
  <c r="N7" i="7"/>
  <c r="E10" i="4" l="1"/>
  <c r="E9" i="4"/>
  <c r="E8" i="4"/>
  <c r="E7" i="4"/>
  <c r="E10" i="3"/>
  <c r="E9" i="3"/>
  <c r="E8" i="3"/>
  <c r="E7" i="3"/>
  <c r="E18" i="2"/>
  <c r="E17" i="2"/>
  <c r="E16" i="2"/>
  <c r="E15" i="2"/>
  <c r="E14" i="2"/>
  <c r="E13" i="2"/>
  <c r="E12" i="2"/>
  <c r="E11" i="2"/>
  <c r="E10" i="2"/>
  <c r="E9" i="2"/>
  <c r="E8" i="2"/>
  <c r="E7" i="2"/>
  <c r="D33" i="9" l="1"/>
  <c r="C33" i="9"/>
  <c r="D32" i="9"/>
  <c r="C32" i="9"/>
  <c r="E10" i="9"/>
  <c r="E9" i="9"/>
  <c r="E8" i="9"/>
  <c r="E33" i="9" l="1"/>
  <c r="C34" i="9"/>
  <c r="D34" i="9"/>
  <c r="E32" i="9"/>
  <c r="E19" i="9"/>
  <c r="E20" i="9"/>
  <c r="E21" i="9"/>
  <c r="E22" i="9"/>
  <c r="E18" i="9"/>
  <c r="L24" i="6" l="1"/>
  <c r="M24" i="6"/>
  <c r="E12" i="6"/>
  <c r="E27" i="6"/>
  <c r="E23" i="6"/>
  <c r="E22" i="6"/>
  <c r="E21" i="6"/>
  <c r="E19" i="6"/>
  <c r="E18" i="6"/>
  <c r="E17" i="6"/>
  <c r="E16" i="6"/>
  <c r="E15" i="6"/>
  <c r="E11" i="6"/>
  <c r="E10" i="6"/>
  <c r="E9" i="6"/>
  <c r="E13" i="6"/>
  <c r="E8" i="6"/>
  <c r="E7" i="6"/>
  <c r="N34" i="9"/>
  <c r="M34" i="9"/>
  <c r="L34" i="9"/>
  <c r="N33" i="9"/>
  <c r="M33" i="9"/>
  <c r="L33" i="9"/>
  <c r="N32" i="9"/>
  <c r="M32" i="9"/>
  <c r="L32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L9" i="9"/>
  <c r="M9" i="9"/>
  <c r="N9" i="9"/>
  <c r="L10" i="9"/>
  <c r="M10" i="9"/>
  <c r="N10" i="9"/>
  <c r="N8" i="9"/>
  <c r="M8" i="9"/>
  <c r="L8" i="9"/>
  <c r="L14" i="6" l="1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N24" i="6"/>
  <c r="L25" i="6"/>
  <c r="M25" i="6"/>
  <c r="N25" i="6"/>
  <c r="L26" i="6"/>
  <c r="M26" i="6"/>
  <c r="N26" i="6"/>
  <c r="L27" i="6"/>
  <c r="M27" i="6"/>
  <c r="N27" i="6"/>
  <c r="M7" i="6"/>
  <c r="N7" i="6"/>
  <c r="L7" i="6"/>
  <c r="M10" i="4"/>
  <c r="M9" i="4"/>
  <c r="M8" i="4"/>
  <c r="M7" i="4"/>
  <c r="M9" i="3"/>
  <c r="M10" i="3"/>
  <c r="M8" i="3"/>
  <c r="M7" i="3"/>
  <c r="M8" i="2"/>
  <c r="M9" i="2"/>
  <c r="M10" i="2"/>
  <c r="M11" i="2"/>
  <c r="M12" i="2"/>
  <c r="M13" i="2"/>
  <c r="M14" i="2"/>
  <c r="M15" i="2"/>
  <c r="M16" i="2"/>
  <c r="M17" i="2"/>
  <c r="M18" i="2"/>
  <c r="M7" i="2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M7" i="1"/>
  <c r="L7" i="1"/>
  <c r="D10" i="4"/>
  <c r="L10" i="4" s="1"/>
  <c r="D9" i="4"/>
  <c r="F9" i="4" s="1"/>
  <c r="N9" i="4" s="1"/>
  <c r="D8" i="4"/>
  <c r="F8" i="4" s="1"/>
  <c r="N8" i="4" s="1"/>
  <c r="D7" i="4"/>
  <c r="F7" i="4" s="1"/>
  <c r="N7" i="4" s="1"/>
  <c r="D10" i="3"/>
  <c r="L10" i="3" s="1"/>
  <c r="D9" i="3"/>
  <c r="F9" i="3" s="1"/>
  <c r="N9" i="3" s="1"/>
  <c r="D8" i="3"/>
  <c r="L8" i="3" s="1"/>
  <c r="D7" i="3"/>
  <c r="F7" i="3" s="1"/>
  <c r="N7" i="3" s="1"/>
  <c r="D14" i="2"/>
  <c r="L14" i="2" s="1"/>
  <c r="D15" i="2"/>
  <c r="F15" i="2" s="1"/>
  <c r="N15" i="2" s="1"/>
  <c r="D16" i="2"/>
  <c r="F16" i="2" s="1"/>
  <c r="N16" i="2" s="1"/>
  <c r="D17" i="2"/>
  <c r="F17" i="2" s="1"/>
  <c r="N17" i="2" s="1"/>
  <c r="D18" i="2"/>
  <c r="L18" i="2" s="1"/>
  <c r="D13" i="2"/>
  <c r="L13" i="2" s="1"/>
  <c r="D8" i="2"/>
  <c r="L8" i="2" s="1"/>
  <c r="D9" i="2"/>
  <c r="L9" i="2" s="1"/>
  <c r="D10" i="2"/>
  <c r="L10" i="2" s="1"/>
  <c r="D11" i="2"/>
  <c r="L11" i="2" s="1"/>
  <c r="D12" i="2"/>
  <c r="L12" i="2" s="1"/>
  <c r="F7" i="2"/>
  <c r="N7" i="2" s="1"/>
  <c r="N55" i="1"/>
  <c r="N54" i="1"/>
  <c r="N53" i="1"/>
  <c r="N52" i="1"/>
  <c r="N51" i="1"/>
  <c r="N50" i="1"/>
  <c r="N49" i="1"/>
  <c r="N48" i="1"/>
  <c r="N47" i="1"/>
  <c r="L9" i="3" l="1"/>
  <c r="F10" i="4"/>
  <c r="N10" i="4" s="1"/>
  <c r="F10" i="2"/>
  <c r="N10" i="2" s="1"/>
  <c r="F14" i="2"/>
  <c r="N14" i="2" s="1"/>
  <c r="F11" i="2"/>
  <c r="N11" i="2" s="1"/>
  <c r="F13" i="2"/>
  <c r="N13" i="2" s="1"/>
  <c r="F18" i="2"/>
  <c r="N18" i="2" s="1"/>
  <c r="F9" i="2"/>
  <c r="N9" i="2" s="1"/>
  <c r="L16" i="2"/>
  <c r="L15" i="2"/>
  <c r="L9" i="4"/>
  <c r="L17" i="2"/>
  <c r="F10" i="3"/>
  <c r="N10" i="3" s="1"/>
  <c r="L8" i="4"/>
  <c r="L7" i="3"/>
  <c r="F12" i="2"/>
  <c r="N12" i="2" s="1"/>
  <c r="F8" i="2"/>
  <c r="N8" i="2" s="1"/>
  <c r="L7" i="2"/>
  <c r="L7" i="4"/>
  <c r="F8" i="3"/>
  <c r="N8" i="3" s="1"/>
  <c r="F38" i="1"/>
  <c r="N38" i="1" s="1"/>
  <c r="F37" i="1"/>
  <c r="N37" i="1" s="1"/>
  <c r="F36" i="1"/>
  <c r="N36" i="1" s="1"/>
  <c r="F35" i="1"/>
  <c r="N35" i="1" s="1"/>
  <c r="F34" i="1"/>
  <c r="N34" i="1" s="1"/>
  <c r="F33" i="1"/>
  <c r="N33" i="1" s="1"/>
  <c r="F32" i="1"/>
  <c r="N32" i="1" s="1"/>
  <c r="F31" i="1"/>
  <c r="N31" i="1" s="1"/>
  <c r="F30" i="1"/>
  <c r="N30" i="1" s="1"/>
  <c r="F29" i="1"/>
  <c r="N29" i="1" s="1"/>
  <c r="F28" i="1"/>
  <c r="N28" i="1" s="1"/>
  <c r="F27" i="1"/>
  <c r="N27" i="1" s="1"/>
  <c r="F8" i="1"/>
  <c r="N8" i="1" s="1"/>
  <c r="F9" i="1"/>
  <c r="N9" i="1" s="1"/>
  <c r="F10" i="1"/>
  <c r="N10" i="1" s="1"/>
  <c r="F11" i="1"/>
  <c r="N11" i="1" s="1"/>
  <c r="N12" i="1"/>
  <c r="F13" i="1"/>
  <c r="N13" i="1" s="1"/>
  <c r="F14" i="1"/>
  <c r="N14" i="1" s="1"/>
  <c r="F15" i="1"/>
  <c r="N15" i="1" s="1"/>
  <c r="F16" i="1"/>
  <c r="N16" i="1" s="1"/>
  <c r="F17" i="1"/>
  <c r="N17" i="1" s="1"/>
  <c r="F18" i="1"/>
  <c r="N18" i="1" s="1"/>
  <c r="N7" i="1"/>
  <c r="K9" i="12" l="1"/>
  <c r="K10" i="12"/>
  <c r="K8" i="12"/>
  <c r="K11" i="12"/>
  <c r="K18" i="12"/>
  <c r="K12" i="12"/>
  <c r="K19" i="12"/>
  <c r="K14" i="12"/>
  <c r="K20" i="12"/>
  <c r="K22" i="12"/>
  <c r="K15" i="12"/>
  <c r="K24" i="12"/>
  <c r="K7" i="12" l="1"/>
  <c r="K23" i="12"/>
  <c r="K13" i="12"/>
  <c r="K17" i="12" l="1"/>
  <c r="K25" i="12"/>
  <c r="K16" i="12"/>
</calcChain>
</file>

<file path=xl/sharedStrings.xml><?xml version="1.0" encoding="utf-8"?>
<sst xmlns="http://schemas.openxmlformats.org/spreadsheetml/2006/main" count="313" uniqueCount="178">
  <si>
    <t>M€</t>
  </si>
  <si>
    <t>% Variación</t>
  </si>
  <si>
    <t>Iberia</t>
  </si>
  <si>
    <t>Tabaco y Productos Relacionados</t>
  </si>
  <si>
    <t>Transporte</t>
  </si>
  <si>
    <t>Distribución farmacéutica</t>
  </si>
  <si>
    <t>Otros Negocios</t>
  </si>
  <si>
    <t>Ajustes</t>
  </si>
  <si>
    <t>Italia</t>
  </si>
  <si>
    <t>Francia</t>
  </si>
  <si>
    <t>Total Ingresos</t>
  </si>
  <si>
    <t>Evolución de Ingresos (Por segmento y actividad)</t>
  </si>
  <si>
    <t>(-) Amortización Activos Adquisiciones</t>
  </si>
  <si>
    <t>(+/-) Resultado Enajenación y Deterioro</t>
  </si>
  <si>
    <t>(+/-) Resultado por Puesta en Equivalencia y Otros</t>
  </si>
  <si>
    <t xml:space="preserve">Beneficio de Explotación </t>
  </si>
  <si>
    <t xml:space="preserve">Ingresos </t>
  </si>
  <si>
    <t>Ingresos</t>
  </si>
  <si>
    <t>(-) Amort. Activos Adquisiciones</t>
  </si>
  <si>
    <t>(+/-) Rtdo. enajenación y deterioro</t>
  </si>
  <si>
    <t>(+/-) Rtdo. puesta en equivalencia y otros</t>
  </si>
  <si>
    <t>Beneficio de Explotación</t>
  </si>
  <si>
    <t>(+) Ingresos Financieros</t>
  </si>
  <si>
    <t>(-) Gastos Financieros</t>
  </si>
  <si>
    <t>Beneficio antes de Impuestos</t>
  </si>
  <si>
    <t>(-) Impuesto sobre Sociedades</t>
  </si>
  <si>
    <t xml:space="preserve">Tipo Impositivo Efectivo </t>
  </si>
  <si>
    <t>-</t>
  </si>
  <si>
    <t>(+/-) Otros Ingresos / (Gastos)</t>
  </si>
  <si>
    <t>(-) Intereses Minoritarios</t>
  </si>
  <si>
    <t>Beneficio Neto</t>
  </si>
  <si>
    <t>Variación</t>
  </si>
  <si>
    <t>(M€)</t>
  </si>
  <si>
    <t>EBITDA</t>
  </si>
  <si>
    <t>Reestructuración y Otros Pagos</t>
  </si>
  <si>
    <t>Resultado Financiero</t>
  </si>
  <si>
    <t>Impuestos normalizados</t>
  </si>
  <si>
    <t xml:space="preserve">Inversiones </t>
  </si>
  <si>
    <t>Pagos de alquileres</t>
  </si>
  <si>
    <r>
      <t>Cash Flow</t>
    </r>
    <r>
      <rPr>
        <sz val="9"/>
        <color rgb="FF2800FF"/>
        <rFont val="Arial"/>
        <family val="2"/>
      </rPr>
      <t xml:space="preserve"> </t>
    </r>
    <r>
      <rPr>
        <b/>
        <sz val="9"/>
        <color rgb="FF2800FF"/>
        <rFont val="Arial"/>
        <family val="2"/>
      </rPr>
      <t>Normalizado</t>
    </r>
  </si>
  <si>
    <t>Variación Capital Circulante</t>
  </si>
  <si>
    <t>Efecto de fecha corte en impuestos</t>
  </si>
  <si>
    <t>Desinversiones</t>
  </si>
  <si>
    <t>Adquisición de sociedades (M&amp;A)</t>
  </si>
  <si>
    <t>Cash Flow Libre</t>
  </si>
  <si>
    <t>Activos Tangibles y otros Activos Fijos</t>
  </si>
  <si>
    <t>Activos Financieros Fijos Netos</t>
  </si>
  <si>
    <t>Fondo de Comercio Neto</t>
  </si>
  <si>
    <t>Otros Activos Intangibles</t>
  </si>
  <si>
    <t>Activos por Impuestos Diferidos</t>
  </si>
  <si>
    <t>Inventario Neto</t>
  </si>
  <si>
    <t>Cuentas a Cobrar Netas y Otros</t>
  </si>
  <si>
    <t>Caja y Equivalente</t>
  </si>
  <si>
    <t>Activos mantenidos para la venta</t>
  </si>
  <si>
    <t>Activos Totales</t>
  </si>
  <si>
    <t>Fondos Propios</t>
  </si>
  <si>
    <t>Intereses Minoritarios</t>
  </si>
  <si>
    <t>Pasivos No Corrientes</t>
  </si>
  <si>
    <t>Pasivos por Impuestos Diferidos</t>
  </si>
  <si>
    <t>Deuda Financiera a c/p</t>
  </si>
  <si>
    <t>Provisiones a c/p</t>
  </si>
  <si>
    <t>Deudores Comerciales y Otras Cuentas a Pagar</t>
  </si>
  <si>
    <t>Pasivos vinculados con activos mantenidos para la venta</t>
  </si>
  <si>
    <t>Pasivos Totales</t>
  </si>
  <si>
    <t>Ingresos ordinarios</t>
  </si>
  <si>
    <t>Aprovisionamientos</t>
  </si>
  <si>
    <t xml:space="preserve">Ventas Económicas (Beneficio Bruto) </t>
  </si>
  <si>
    <t>Beneficio de Explotación Ajustado</t>
  </si>
  <si>
    <t>(-) Costes de Reestructuración</t>
  </si>
  <si>
    <t>Margen de Beneficio de Explotación Ajustado sobre Ventas Económicas</t>
  </si>
  <si>
    <t>Ventas Económicas</t>
  </si>
  <si>
    <t>Margen sobre Ventas Económicas</t>
  </si>
  <si>
    <t>(-) Costes de reestructuración</t>
  </si>
  <si>
    <t>Evolución de Ventas Económicas (Por segmento y actividad)</t>
  </si>
  <si>
    <t xml:space="preserve">Evolución de Beneficio de Explotación Ajustado y Beneficio de Explotación </t>
  </si>
  <si>
    <t>Evolución de Ingresos y Ventas Económicas Iberia</t>
  </si>
  <si>
    <t>Evolución de Ingresos y Ventas Económicas Italia</t>
  </si>
  <si>
    <t>Evolución de Ingresos y Ventas Económicas Francia</t>
  </si>
  <si>
    <t>Cuenta de Pérdidas y Ganancias Consolidada</t>
  </si>
  <si>
    <t>Estado Flujo de Efectivo</t>
  </si>
  <si>
    <t>Balance de Situación</t>
  </si>
  <si>
    <t>(-) Coste operativo de redes logísticas</t>
  </si>
  <si>
    <t>(-) Gastos operativos comerciales</t>
  </si>
  <si>
    <t xml:space="preserve">(-) Gastos operativos de investigación y oficinas centrales                                      </t>
  </si>
  <si>
    <t>Total costes operativos</t>
  </si>
  <si>
    <t>EBIT Ajustado</t>
  </si>
  <si>
    <t>Margen %</t>
  </si>
  <si>
    <t>Total Beneficio de Explotacion Ajustado</t>
  </si>
  <si>
    <r>
      <t>Beneficio de Explotación Ajustado (EBIT Ajustado)</t>
    </r>
    <r>
      <rPr>
        <sz val="12"/>
        <color theme="1"/>
        <rFont val="Arial"/>
        <family val="2"/>
      </rPr>
      <t xml:space="preserve">: </t>
    </r>
  </si>
  <si>
    <r>
      <t> </t>
    </r>
    <r>
      <rPr>
        <b/>
        <sz val="9"/>
        <color rgb="FF2800FF"/>
        <rFont val="Arial"/>
        <family val="2"/>
      </rPr>
      <t>M€</t>
    </r>
  </si>
  <si>
    <t>Balance Sheet</t>
  </si>
  <si>
    <t>Tobacco and related products</t>
  </si>
  <si>
    <t>Transport</t>
  </si>
  <si>
    <t>Pharmaceutical distribution</t>
  </si>
  <si>
    <t>Other businesses</t>
  </si>
  <si>
    <t>Adjustments</t>
  </si>
  <si>
    <t>Italy</t>
  </si>
  <si>
    <t>France</t>
  </si>
  <si>
    <t>Total Revenues</t>
  </si>
  <si>
    <t>Revenues Evolution (By segment and activity)</t>
  </si>
  <si>
    <t>Total Economic Sales</t>
  </si>
  <si>
    <t>Economic Sales Evolution (By segment and activity)</t>
  </si>
  <si>
    <t>% Variation</t>
  </si>
  <si>
    <t>Adjusted EBIT and EBIT Evolution (By segment and activity)</t>
  </si>
  <si>
    <t>Total adjusted EBIT</t>
  </si>
  <si>
    <t>Revenue</t>
  </si>
  <si>
    <t>(-) Depreciation of assets acquired</t>
  </si>
  <si>
    <t>(+/-) Profit/(loss) on disposal and impairment</t>
  </si>
  <si>
    <t>EBIT</t>
  </si>
  <si>
    <t>(+) Financial income</t>
  </si>
  <si>
    <t>(-) Financial expenses</t>
  </si>
  <si>
    <t>Profit/(loss) before tax</t>
  </si>
  <si>
    <t>(-) Corporate income tax</t>
  </si>
  <si>
    <t xml:space="preserve">Effective tax rate </t>
  </si>
  <si>
    <t>(+/-) Other income/(expenses)</t>
  </si>
  <si>
    <t>(-) Non-controlling interests</t>
  </si>
  <si>
    <t>Net Profit</t>
  </si>
  <si>
    <t>(-) Operating cost of logistics networks</t>
  </si>
  <si>
    <t>(-) Commercial operating expenses</t>
  </si>
  <si>
    <t xml:space="preserve">(-) Operating expenditure on research and central offices                                           </t>
  </si>
  <si>
    <t>Total Operating Costs</t>
  </si>
  <si>
    <t>Adjusted EBIT</t>
  </si>
  <si>
    <t>Margin %</t>
  </si>
  <si>
    <t>(-) Restructuring costs</t>
  </si>
  <si>
    <t>Economic Sales</t>
  </si>
  <si>
    <t>Restructuring and other payments</t>
  </si>
  <si>
    <t>Net financial income/(expense)</t>
  </si>
  <si>
    <t>Normalised taxes</t>
  </si>
  <si>
    <t xml:space="preserve">Investment </t>
  </si>
  <si>
    <t>Rent payments</t>
  </si>
  <si>
    <t>Normalised Cash Flow</t>
  </si>
  <si>
    <t>Change in working capital</t>
  </si>
  <si>
    <t>Effect of cut-off date on taxes</t>
  </si>
  <si>
    <t>Divestments</t>
  </si>
  <si>
    <t>Company acquisitions (M&amp;A)</t>
  </si>
  <si>
    <t>Free Cash Flow</t>
  </si>
  <si>
    <t>Property, plant and equipment and other fixed assets</t>
  </si>
  <si>
    <t>Net long-term financial investments</t>
  </si>
  <si>
    <t>Net goodwill</t>
  </si>
  <si>
    <t>Other intangible assets</t>
  </si>
  <si>
    <t>Deferred tax assets</t>
  </si>
  <si>
    <t>Net inventory</t>
  </si>
  <si>
    <t>Net receivables and other</t>
  </si>
  <si>
    <t>Cash and cash equivalents</t>
  </si>
  <si>
    <t>Held-for-sale assets</t>
  </si>
  <si>
    <t>Total Assets</t>
  </si>
  <si>
    <t>Shareholders’ funds</t>
  </si>
  <si>
    <t>Non-controlling interests</t>
  </si>
  <si>
    <t>Non-current liabilities</t>
  </si>
  <si>
    <t>Deferred tax liabilities</t>
  </si>
  <si>
    <t>Short-term borrowings</t>
  </si>
  <si>
    <t>Short-term provisions</t>
  </si>
  <si>
    <t>Trade and other receivables</t>
  </si>
  <si>
    <t>Liabilities linked to assets held for sale</t>
  </si>
  <si>
    <t>Total Liabilities</t>
  </si>
  <si>
    <t>Raw materials and consumables</t>
  </si>
  <si>
    <t xml:space="preserve">Gross Profit </t>
  </si>
  <si>
    <t>(+/-) Equity-accounted profit/(loss) and other</t>
  </si>
  <si>
    <t xml:space="preserve">EBIT </t>
  </si>
  <si>
    <t>Economic sales</t>
  </si>
  <si>
    <t>Economic Sales Margin</t>
  </si>
  <si>
    <t>Variation</t>
  </si>
  <si>
    <t>Revenues</t>
  </si>
  <si>
    <t>Revenues and Economic Sales Evolution in Iberia</t>
  </si>
  <si>
    <t>Revenues and Economic Sales Evolution in Italy</t>
  </si>
  <si>
    <t>Revenues and Economic Sales Evolution in France</t>
  </si>
  <si>
    <t>Adjusted Operating Profit (Adjusted EBIT)</t>
  </si>
  <si>
    <t>Adjusted Operating Profit margin over Economic Sales</t>
  </si>
  <si>
    <t>Consolidated Profit and Loss Account</t>
  </si>
  <si>
    <t>Cash Flow Statement</t>
  </si>
  <si>
    <t>Total  Ventas Económicas</t>
  </si>
  <si>
    <t>n.m.</t>
  </si>
  <si>
    <t>(-) Depreciation of Acquired Assets</t>
  </si>
  <si>
    <t>(+/-) Profit/(loss) from equity-accounted companies and other</t>
  </si>
  <si>
    <t>Tabaco y Otros</t>
  </si>
  <si>
    <t>Tobacco and Others</t>
  </si>
  <si>
    <t>(243) p.b.</t>
  </si>
  <si>
    <t>(50) p.b.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</si>
</sst>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;\(#,##0.0\)"/>
    <numFmt numFmtId="167" formatCode="0.0"/>
    <numFmt numFmtId="168" formatCode="_-* #,##0.0\ _€_-;\-* #,##0.0\ _€_-;_-* &quot;-&quot;?\ _€_-;_-@_-"/>
    <numFmt numFmtId="169" formatCode="#,##0.0"/>
    <numFmt numFmtId="170" formatCode="_-* #,##0_-;\-* #,##0_-;_-* &quot;-&quot;??_-;_-@_-"/>
    <numFmt numFmtId="171" formatCode="[$-C0A]d\-mmm\-yy;@"/>
    <numFmt numFmtId="172" formatCode="0.000%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800FF"/>
      <name val="Arial"/>
      <family val="2"/>
    </font>
    <font>
      <sz val="9"/>
      <color rgb="FF2800FF"/>
      <name val="Arial"/>
      <family val="2"/>
    </font>
    <font>
      <b/>
      <sz val="9"/>
      <color rgb="FF2800FF"/>
      <name val="Arial"/>
      <family val="2"/>
    </font>
    <font>
      <sz val="12"/>
      <color theme="1"/>
      <name val="Arial"/>
      <family val="2"/>
    </font>
    <font>
      <b/>
      <sz val="9"/>
      <color rgb="FFFC4D0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C4D0F"/>
      <name val="Arial"/>
      <family val="2"/>
    </font>
    <font>
      <b/>
      <sz val="12"/>
      <color rgb="FF2800FF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rgb="FFFC4D0F"/>
      <name val="Arial"/>
      <family val="2"/>
    </font>
    <font>
      <b/>
      <sz val="10"/>
      <color rgb="FF2800FF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FFFF"/>
      </right>
      <top/>
      <bottom style="medium">
        <color rgb="FF2800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2800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2800FF"/>
      </bottom>
      <diagonal/>
    </border>
    <border>
      <left/>
      <right/>
      <top style="medium">
        <color rgb="FF2800FF"/>
      </top>
      <bottom style="medium">
        <color rgb="FF2800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2800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</cellStyleXfs>
  <cellXfs count="11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3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15" fillId="0" borderId="0" xfId="0" applyFont="1" applyAlignment="1">
      <alignment vertical="center" wrapText="1"/>
    </xf>
    <xf numFmtId="0" fontId="15" fillId="0" borderId="0" xfId="0" applyFont="1"/>
    <xf numFmtId="0" fontId="2" fillId="0" borderId="0" xfId="0" applyFont="1"/>
    <xf numFmtId="164" fontId="0" fillId="0" borderId="0" xfId="0" applyNumberFormat="1"/>
    <xf numFmtId="164" fontId="5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6" fillId="0" borderId="3" xfId="2" applyNumberFormat="1" applyFont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/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4" fontId="8" fillId="0" borderId="0" xfId="1" applyNumberFormat="1" applyFont="1"/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3"/>
    </xf>
    <xf numFmtId="0" fontId="9" fillId="0" borderId="6" xfId="0" applyFont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9" fontId="8" fillId="0" borderId="0" xfId="2" applyFont="1"/>
    <xf numFmtId="9" fontId="5" fillId="0" borderId="3" xfId="2" applyFont="1" applyBorder="1" applyAlignment="1">
      <alignment horizontal="right" vertical="center"/>
    </xf>
    <xf numFmtId="165" fontId="7" fillId="2" borderId="3" xfId="2" applyNumberFormat="1" applyFont="1" applyFill="1" applyBorder="1" applyAlignment="1">
      <alignment horizontal="center" vertical="center"/>
    </xf>
    <xf numFmtId="165" fontId="10" fillId="2" borderId="3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3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9" fontId="0" fillId="0" borderId="0" xfId="2" applyFont="1"/>
    <xf numFmtId="165" fontId="7" fillId="0" borderId="3" xfId="2" applyNumberFormat="1" applyFont="1" applyBorder="1" applyAlignment="1">
      <alignment horizontal="center" vertical="center" wrapText="1"/>
    </xf>
    <xf numFmtId="166" fontId="5" fillId="0" borderId="3" xfId="1" applyNumberFormat="1" applyFont="1" applyBorder="1" applyAlignment="1">
      <alignment horizontal="center" vertical="center"/>
    </xf>
    <xf numFmtId="166" fontId="9" fillId="0" borderId="3" xfId="1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6" fontId="12" fillId="0" borderId="3" xfId="1" applyNumberFormat="1" applyFont="1" applyBorder="1" applyAlignment="1">
      <alignment horizontal="center" vertical="center"/>
    </xf>
    <xf numFmtId="168" fontId="0" fillId="0" borderId="0" xfId="0" applyNumberFormat="1"/>
    <xf numFmtId="10" fontId="0" fillId="0" borderId="0" xfId="2" applyNumberFormat="1" applyFont="1"/>
    <xf numFmtId="167" fontId="8" fillId="0" borderId="3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169" fontId="8" fillId="0" borderId="3" xfId="0" applyNumberFormat="1" applyFont="1" applyBorder="1" applyAlignment="1">
      <alignment horizontal="center" vertical="center" wrapText="1"/>
    </xf>
    <xf numFmtId="167" fontId="15" fillId="0" borderId="3" xfId="0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/>
    </xf>
    <xf numFmtId="165" fontId="14" fillId="0" borderId="0" xfId="2" applyNumberFormat="1" applyFont="1" applyAlignment="1">
      <alignment vertical="center"/>
    </xf>
    <xf numFmtId="169" fontId="5" fillId="0" borderId="0" xfId="0" applyNumberFormat="1" applyFont="1" applyAlignment="1">
      <alignment horizontal="center" vertical="center" wrapText="1"/>
    </xf>
    <xf numFmtId="170" fontId="8" fillId="0" borderId="3" xfId="1" applyNumberFormat="1" applyFont="1" applyBorder="1" applyAlignment="1">
      <alignment horizontal="center" vertical="center"/>
    </xf>
    <xf numFmtId="170" fontId="5" fillId="2" borderId="3" xfId="1" applyNumberFormat="1" applyFont="1" applyFill="1" applyBorder="1" applyAlignment="1">
      <alignment horizontal="center" vertical="center"/>
    </xf>
    <xf numFmtId="170" fontId="9" fillId="2" borderId="3" xfId="1" applyNumberFormat="1" applyFont="1" applyFill="1" applyBorder="1" applyAlignment="1">
      <alignment horizontal="center" vertical="center"/>
    </xf>
    <xf numFmtId="171" fontId="5" fillId="0" borderId="2" xfId="0" applyNumberFormat="1" applyFont="1" applyBorder="1" applyAlignment="1">
      <alignment horizontal="center" vertical="center" wrapText="1"/>
    </xf>
    <xf numFmtId="171" fontId="5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 vertical="center" indent="1"/>
    </xf>
    <xf numFmtId="169" fontId="5" fillId="0" borderId="3" xfId="1" applyNumberFormat="1" applyFont="1" applyBorder="1" applyAlignment="1">
      <alignment horizontal="center" vertical="center"/>
    </xf>
    <xf numFmtId="172" fontId="8" fillId="0" borderId="0" xfId="2" applyNumberFormat="1" applyFont="1"/>
    <xf numFmtId="9" fontId="5" fillId="4" borderId="3" xfId="2" applyFont="1" applyFill="1" applyBorder="1" applyAlignment="1">
      <alignment horizontal="right" vertical="center"/>
    </xf>
    <xf numFmtId="170" fontId="8" fillId="0" borderId="3" xfId="1" applyNumberFormat="1" applyFont="1" applyFill="1" applyBorder="1" applyAlignment="1">
      <alignment horizontal="center" vertical="center"/>
    </xf>
    <xf numFmtId="170" fontId="5" fillId="0" borderId="3" xfId="1" applyNumberFormat="1" applyFont="1" applyFill="1" applyBorder="1" applyAlignment="1">
      <alignment horizontal="center" vertical="center"/>
    </xf>
    <xf numFmtId="170" fontId="9" fillId="0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15" fontId="18" fillId="0" borderId="7" xfId="0" applyNumberFormat="1" applyFont="1" applyBorder="1" applyAlignment="1">
      <alignment horizontal="center" vertical="center"/>
    </xf>
    <xf numFmtId="15" fontId="18" fillId="0" borderId="8" xfId="0" applyNumberFormat="1" applyFont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colors>
    <mruColors>
      <color rgb="FF28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3053B017-F968-7150-BC83-57BCE97FBC8E}"/>
            </a:ext>
          </a:extLst>
        </xdr:cNvPr>
        <xdr:cNvSpPr/>
      </xdr:nvSpPr>
      <xdr:spPr>
        <a:xfrm>
          <a:off x="13409480" y="2228850"/>
          <a:ext cx="1868170" cy="46482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5" name="object 3">
          <a:extLst>
            <a:ext uri="{FF2B5EF4-FFF2-40B4-BE49-F238E27FC236}">
              <a16:creationId xmlns:a16="http://schemas.microsoft.com/office/drawing/2014/main" id="{D58605CF-02F9-D9F8-FBA7-40381238DA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4925"/>
          <a:ext cx="8061768" cy="5601174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25</xdr:row>
      <xdr:rowOff>85725</xdr:rowOff>
    </xdr:from>
    <xdr:to>
      <xdr:col>9</xdr:col>
      <xdr:colOff>476000</xdr:colOff>
      <xdr:row>33</xdr:row>
      <xdr:rowOff>98127</xdr:rowOff>
    </xdr:to>
    <xdr:sp macro="" textlink="">
      <xdr:nvSpPr>
        <xdr:cNvPr id="6" name="object 4">
          <a:extLst>
            <a:ext uri="{FF2B5EF4-FFF2-40B4-BE49-F238E27FC236}">
              <a16:creationId xmlns:a16="http://schemas.microsoft.com/office/drawing/2014/main" id="{7F77A22C-213D-C741-FC83-7FD622A3E072}"/>
            </a:ext>
          </a:extLst>
        </xdr:cNvPr>
        <xdr:cNvSpPr txBox="1">
          <a:spLocks noGrp="1"/>
        </xdr:cNvSpPr>
      </xdr:nvSpPr>
      <xdr:spPr>
        <a:xfrm>
          <a:off x="1381125" y="4065058"/>
          <a:ext cx="5952875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Financial Results 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1Q-2024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C01622E4-B994-4803-80CC-A836447C6662}"/>
            </a:ext>
          </a:extLst>
        </xdr:cNvPr>
        <xdr:cNvSpPr/>
      </xdr:nvSpPr>
      <xdr:spPr>
        <a:xfrm>
          <a:off x="13409480" y="2225675"/>
          <a:ext cx="1868170" cy="47117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B68FE8B7-F957-4447-9F97-0A5C942F58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8100"/>
          <a:ext cx="8061768" cy="5597999"/>
        </a:xfrm>
        <a:prstGeom prst="rect">
          <a:avLst/>
        </a:prstGeom>
      </xdr:spPr>
    </xdr:pic>
    <xdr:clientData/>
  </xdr:twoCellAnchor>
  <xdr:twoCellAnchor>
    <xdr:from>
      <xdr:col>1</xdr:col>
      <xdr:colOff>615950</xdr:colOff>
      <xdr:row>25</xdr:row>
      <xdr:rowOff>82550</xdr:rowOff>
    </xdr:from>
    <xdr:to>
      <xdr:col>9</xdr:col>
      <xdr:colOff>476000</xdr:colOff>
      <xdr:row>33</xdr:row>
      <xdr:rowOff>94952</xdr:rowOff>
    </xdr:to>
    <xdr:sp macro="" textlink="">
      <xdr:nvSpPr>
        <xdr:cNvPr id="4" name="object 4">
          <a:extLst>
            <a:ext uri="{FF2B5EF4-FFF2-40B4-BE49-F238E27FC236}">
              <a16:creationId xmlns:a16="http://schemas.microsoft.com/office/drawing/2014/main" id="{9BDF91B8-01BC-4761-9FA5-88CF27D9B4FA}"/>
            </a:ext>
          </a:extLst>
        </xdr:cNvPr>
        <xdr:cNvSpPr txBox="1">
          <a:spLocks noGrp="1"/>
        </xdr:cNvSpPr>
      </xdr:nvSpPr>
      <xdr:spPr>
        <a:xfrm>
          <a:off x="1377950" y="4051300"/>
          <a:ext cx="5956050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Appendix Tables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1Q-2024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U60"/>
  <sheetViews>
    <sheetView showGridLines="0" topLeftCell="A15" zoomScale="90" zoomScaleNormal="90" workbookViewId="0">
      <selection activeCell="W52" sqref="W52"/>
    </sheetView>
  </sheetViews>
  <sheetFormatPr baseColWidth="10" defaultRowHeight="12.5" x14ac:dyDescent="0.25"/>
  <sheetData>
    <row r="12" spans="2:21" ht="13" thickBot="1" x14ac:dyDescent="0.3"/>
    <row r="13" spans="2:21" x14ac:dyDescent="0.2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2:21" x14ac:dyDescent="0.25">
      <c r="B14" s="33"/>
      <c r="U14" s="34"/>
    </row>
    <row r="15" spans="2:21" x14ac:dyDescent="0.25">
      <c r="B15" s="33"/>
      <c r="U15" s="34"/>
    </row>
    <row r="16" spans="2:21" x14ac:dyDescent="0.25">
      <c r="B16" s="33"/>
      <c r="U16" s="34"/>
    </row>
    <row r="17" spans="2:21" x14ac:dyDescent="0.25">
      <c r="B17" s="33"/>
      <c r="U17" s="34"/>
    </row>
    <row r="18" spans="2:21" x14ac:dyDescent="0.25">
      <c r="B18" s="33"/>
      <c r="U18" s="34"/>
    </row>
    <row r="19" spans="2:21" x14ac:dyDescent="0.25">
      <c r="B19" s="33"/>
      <c r="U19" s="34"/>
    </row>
    <row r="20" spans="2:21" x14ac:dyDescent="0.25">
      <c r="B20" s="33"/>
      <c r="U20" s="34"/>
    </row>
    <row r="21" spans="2:21" x14ac:dyDescent="0.25">
      <c r="B21" s="33"/>
      <c r="U21" s="34"/>
    </row>
    <row r="22" spans="2:21" x14ac:dyDescent="0.25">
      <c r="B22" s="33"/>
      <c r="U22" s="34"/>
    </row>
    <row r="23" spans="2:21" x14ac:dyDescent="0.25">
      <c r="B23" s="33"/>
      <c r="U23" s="34"/>
    </row>
    <row r="24" spans="2:21" x14ac:dyDescent="0.25">
      <c r="B24" s="33"/>
      <c r="U24" s="34"/>
    </row>
    <row r="25" spans="2:21" x14ac:dyDescent="0.25">
      <c r="B25" s="33"/>
      <c r="U25" s="34"/>
    </row>
    <row r="26" spans="2:21" x14ac:dyDescent="0.25">
      <c r="B26" s="33"/>
      <c r="U26" s="34"/>
    </row>
    <row r="27" spans="2:21" x14ac:dyDescent="0.25">
      <c r="B27" s="33"/>
      <c r="U27" s="34"/>
    </row>
    <row r="28" spans="2:21" x14ac:dyDescent="0.25">
      <c r="B28" s="33"/>
      <c r="U28" s="34"/>
    </row>
    <row r="29" spans="2:21" x14ac:dyDescent="0.25">
      <c r="B29" s="33"/>
      <c r="U29" s="34"/>
    </row>
    <row r="30" spans="2:21" x14ac:dyDescent="0.25">
      <c r="B30" s="33"/>
      <c r="U30" s="34"/>
    </row>
    <row r="31" spans="2:21" x14ac:dyDescent="0.25">
      <c r="B31" s="33"/>
      <c r="U31" s="34"/>
    </row>
    <row r="32" spans="2:21" x14ac:dyDescent="0.25">
      <c r="B32" s="33"/>
      <c r="U32" s="34"/>
    </row>
    <row r="33" spans="2:21" x14ac:dyDescent="0.25">
      <c r="B33" s="33"/>
      <c r="U33" s="34"/>
    </row>
    <row r="34" spans="2:21" x14ac:dyDescent="0.25">
      <c r="B34" s="33"/>
      <c r="U34" s="34"/>
    </row>
    <row r="35" spans="2:21" x14ac:dyDescent="0.25">
      <c r="B35" s="33"/>
      <c r="U35" s="34"/>
    </row>
    <row r="36" spans="2:21" x14ac:dyDescent="0.25">
      <c r="B36" s="33"/>
      <c r="U36" s="34"/>
    </row>
    <row r="37" spans="2:21" x14ac:dyDescent="0.25">
      <c r="B37" s="33"/>
      <c r="U37" s="34"/>
    </row>
    <row r="38" spans="2:21" x14ac:dyDescent="0.25">
      <c r="B38" s="33"/>
      <c r="U38" s="34"/>
    </row>
    <row r="39" spans="2:21" x14ac:dyDescent="0.25">
      <c r="B39" s="33"/>
      <c r="U39" s="34"/>
    </row>
    <row r="40" spans="2:21" x14ac:dyDescent="0.25">
      <c r="B40" s="33"/>
      <c r="U40" s="34"/>
    </row>
    <row r="41" spans="2:21" x14ac:dyDescent="0.25">
      <c r="B41" s="33"/>
      <c r="U41" s="34"/>
    </row>
    <row r="42" spans="2:21" x14ac:dyDescent="0.25">
      <c r="B42" s="33"/>
      <c r="U42" s="34"/>
    </row>
    <row r="43" spans="2:21" x14ac:dyDescent="0.25">
      <c r="B43" s="33"/>
      <c r="U43" s="34"/>
    </row>
    <row r="44" spans="2:21" x14ac:dyDescent="0.25">
      <c r="B44" s="33"/>
      <c r="U44" s="34"/>
    </row>
    <row r="45" spans="2:21" x14ac:dyDescent="0.25">
      <c r="B45" s="33"/>
      <c r="U45" s="34"/>
    </row>
    <row r="46" spans="2:21" x14ac:dyDescent="0.25">
      <c r="B46" s="33"/>
      <c r="U46" s="34"/>
    </row>
    <row r="47" spans="2:21" x14ac:dyDescent="0.25">
      <c r="B47" s="33"/>
      <c r="U47" s="34"/>
    </row>
    <row r="48" spans="2:21" x14ac:dyDescent="0.25">
      <c r="B48" s="33"/>
      <c r="U48" s="34"/>
    </row>
    <row r="49" spans="2:21" x14ac:dyDescent="0.25">
      <c r="B49" s="33"/>
      <c r="U49" s="34"/>
    </row>
    <row r="50" spans="2:21" x14ac:dyDescent="0.25">
      <c r="B50" s="33"/>
      <c r="U50" s="34"/>
    </row>
    <row r="51" spans="2:21" x14ac:dyDescent="0.25">
      <c r="B51" s="33"/>
      <c r="U51" s="34"/>
    </row>
    <row r="52" spans="2:21" x14ac:dyDescent="0.25">
      <c r="B52" s="33"/>
      <c r="U52" s="34"/>
    </row>
    <row r="53" spans="2:21" x14ac:dyDescent="0.25">
      <c r="B53" s="33"/>
      <c r="U53" s="34"/>
    </row>
    <row r="54" spans="2:21" x14ac:dyDescent="0.25">
      <c r="B54" s="33"/>
      <c r="U54" s="34"/>
    </row>
    <row r="55" spans="2:21" x14ac:dyDescent="0.25">
      <c r="B55" s="33"/>
      <c r="U55" s="34"/>
    </row>
    <row r="56" spans="2:21" x14ac:dyDescent="0.25">
      <c r="B56" s="33"/>
      <c r="U56" s="34"/>
    </row>
    <row r="57" spans="2:21" x14ac:dyDescent="0.25">
      <c r="B57" s="33"/>
      <c r="U57" s="34"/>
    </row>
    <row r="58" spans="2:21" x14ac:dyDescent="0.25">
      <c r="B58" s="33"/>
      <c r="U58" s="34"/>
    </row>
    <row r="59" spans="2:21" x14ac:dyDescent="0.25">
      <c r="B59" s="33"/>
      <c r="U59" s="34"/>
    </row>
    <row r="60" spans="2:21" ht="13" thickBot="1" x14ac:dyDescent="0.3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6"/>
  <sheetViews>
    <sheetView showGridLines="0" topLeftCell="A9" zoomScaleNormal="100" workbookViewId="0">
      <selection activeCell="E36" sqref="E36"/>
    </sheetView>
  </sheetViews>
  <sheetFormatPr baseColWidth="10" defaultColWidth="10.81640625" defaultRowHeight="12.5" x14ac:dyDescent="0.25"/>
  <cols>
    <col min="1" max="1" width="10.81640625" style="12"/>
    <col min="2" max="2" width="45.453125" style="12" customWidth="1"/>
    <col min="3" max="3" width="12.26953125" style="12" customWidth="1"/>
    <col min="4" max="4" width="12.81640625" style="12" customWidth="1"/>
    <col min="5" max="5" width="10.81640625" style="61"/>
    <col min="6" max="7" width="3.453125" style="12" customWidth="1"/>
    <col min="8" max="8" width="2.453125" style="49" customWidth="1"/>
    <col min="9" max="10" width="3.453125" style="12" customWidth="1"/>
    <col min="11" max="11" width="45.453125" style="12" customWidth="1"/>
    <col min="12" max="12" width="13.1796875" style="12" customWidth="1"/>
    <col min="13" max="13" width="13.453125" style="12" customWidth="1"/>
    <col min="14" max="14" width="10.81640625" style="61"/>
    <col min="15" max="16384" width="10.81640625" style="12"/>
  </cols>
  <sheetData>
    <row r="3" spans="2:14" ht="15.5" x14ac:dyDescent="0.35">
      <c r="B3" s="8" t="s">
        <v>70</v>
      </c>
      <c r="K3" s="8" t="s">
        <v>124</v>
      </c>
    </row>
    <row r="6" spans="2:14" x14ac:dyDescent="0.25">
      <c r="B6" s="98" t="s">
        <v>89</v>
      </c>
      <c r="C6" s="86">
        <f>+'Main KPIs'!D5</f>
        <v>45200</v>
      </c>
      <c r="D6" s="86">
        <f>+'Main KPIs'!E5</f>
        <v>44835</v>
      </c>
      <c r="E6" s="100" t="s">
        <v>1</v>
      </c>
      <c r="K6" s="98" t="s">
        <v>89</v>
      </c>
      <c r="L6" s="86">
        <f t="shared" ref="L6:M8" si="0">+C6</f>
        <v>45200</v>
      </c>
      <c r="M6" s="86">
        <f t="shared" si="0"/>
        <v>44835</v>
      </c>
      <c r="N6" s="100" t="s">
        <v>102</v>
      </c>
    </row>
    <row r="7" spans="2:14" ht="13" thickBot="1" x14ac:dyDescent="0.3">
      <c r="B7" s="99"/>
      <c r="C7" s="87">
        <f>+'Main KPIs'!D6</f>
        <v>45291</v>
      </c>
      <c r="D7" s="87">
        <f>+'Main KPIs'!E6</f>
        <v>44926</v>
      </c>
      <c r="E7" s="101"/>
      <c r="K7" s="99"/>
      <c r="L7" s="87">
        <f t="shared" si="0"/>
        <v>45291</v>
      </c>
      <c r="M7" s="87">
        <f t="shared" si="0"/>
        <v>44926</v>
      </c>
      <c r="N7" s="101"/>
    </row>
    <row r="8" spans="2:14" ht="13" thickBot="1" x14ac:dyDescent="0.3">
      <c r="B8" s="13" t="s">
        <v>64</v>
      </c>
      <c r="C8" s="78">
        <f>+'P&amp;L'!C7</f>
        <v>3166.2440002918856</v>
      </c>
      <c r="D8" s="78">
        <f>+'P&amp;L'!D7</f>
        <v>2985.9960000000001</v>
      </c>
      <c r="E8" s="66">
        <f t="shared" ref="E8:E9" si="1">+C8/D8-1</f>
        <v>6.0364448007259819E-2</v>
      </c>
      <c r="K8" s="13" t="s">
        <v>105</v>
      </c>
      <c r="L8" s="71">
        <f t="shared" si="0"/>
        <v>3166.2440002918856</v>
      </c>
      <c r="M8" s="71">
        <f t="shared" si="0"/>
        <v>2985.9960000000001</v>
      </c>
      <c r="N8" s="66">
        <f>+E8</f>
        <v>6.0364448007259819E-2</v>
      </c>
    </row>
    <row r="9" spans="2:14" ht="13" thickBot="1" x14ac:dyDescent="0.3">
      <c r="B9" s="13" t="s">
        <v>65</v>
      </c>
      <c r="C9" s="71">
        <f>+C10-C8</f>
        <v>-2740.3469999999993</v>
      </c>
      <c r="D9" s="71">
        <f>+D10-D8</f>
        <v>-2588.1590000000001</v>
      </c>
      <c r="E9" s="66">
        <f t="shared" si="1"/>
        <v>5.8801642402958709E-2</v>
      </c>
      <c r="K9" s="13" t="s">
        <v>155</v>
      </c>
      <c r="L9" s="71">
        <f t="shared" ref="L9:L10" si="2">+C9</f>
        <v>-2740.3469999999993</v>
      </c>
      <c r="M9" s="71">
        <f t="shared" ref="M9:M10" si="3">+D9</f>
        <v>-2588.1590000000001</v>
      </c>
      <c r="N9" s="66">
        <f t="shared" ref="N9:N10" si="4">+E9</f>
        <v>5.8801642402958709E-2</v>
      </c>
    </row>
    <row r="10" spans="2:14" ht="13" thickBot="1" x14ac:dyDescent="0.3">
      <c r="B10" s="10" t="s">
        <v>66</v>
      </c>
      <c r="C10" s="77">
        <f>+'P&amp;L'!C8</f>
        <v>425.89700029188617</v>
      </c>
      <c r="D10" s="77">
        <f>+'P&amp;L'!D8</f>
        <v>397.83699999999999</v>
      </c>
      <c r="E10" s="67">
        <f>+C10/D10-1</f>
        <v>7.0531399271274831E-2</v>
      </c>
      <c r="K10" s="10" t="s">
        <v>156</v>
      </c>
      <c r="L10" s="44">
        <f t="shared" si="2"/>
        <v>425.89700029188617</v>
      </c>
      <c r="M10" s="70">
        <f t="shared" si="3"/>
        <v>397.83699999999999</v>
      </c>
      <c r="N10" s="67">
        <f t="shared" si="4"/>
        <v>7.0531399271274831E-2</v>
      </c>
    </row>
    <row r="13" spans="2:14" ht="15.5" x14ac:dyDescent="0.35">
      <c r="B13" s="8" t="s">
        <v>88</v>
      </c>
      <c r="K13" s="8" t="s">
        <v>166</v>
      </c>
    </row>
    <row r="16" spans="2:14" x14ac:dyDescent="0.25">
      <c r="B16" s="98" t="s">
        <v>89</v>
      </c>
      <c r="C16" s="86">
        <f>+C6</f>
        <v>45200</v>
      </c>
      <c r="D16" s="86">
        <f>+D6</f>
        <v>44835</v>
      </c>
      <c r="E16" s="100" t="s">
        <v>1</v>
      </c>
      <c r="K16" s="98" t="s">
        <v>89</v>
      </c>
      <c r="L16" s="86">
        <f>+L6</f>
        <v>45200</v>
      </c>
      <c r="M16" s="86">
        <f>+M6</f>
        <v>44835</v>
      </c>
      <c r="N16" s="100" t="s">
        <v>102</v>
      </c>
    </row>
    <row r="17" spans="2:14" ht="13" thickBot="1" x14ac:dyDescent="0.3">
      <c r="B17" s="99"/>
      <c r="C17" s="87">
        <f>+C7</f>
        <v>45291</v>
      </c>
      <c r="D17" s="87">
        <f>+D7</f>
        <v>44926</v>
      </c>
      <c r="E17" s="101"/>
      <c r="K17" s="99"/>
      <c r="L17" s="87">
        <f>+L7</f>
        <v>45291</v>
      </c>
      <c r="M17" s="87">
        <f>+M7</f>
        <v>44926</v>
      </c>
      <c r="N17" s="101"/>
    </row>
    <row r="18" spans="2:14" ht="13" thickBot="1" x14ac:dyDescent="0.3">
      <c r="B18" s="10" t="s">
        <v>67</v>
      </c>
      <c r="C18" s="77">
        <f>+'Main KPIs'!D50</f>
        <v>88.930999721914901</v>
      </c>
      <c r="D18" s="77">
        <f>+'Main KPIs'!E50</f>
        <v>84.04</v>
      </c>
      <c r="E18" s="67">
        <f>+C18/D18-1</f>
        <v>5.8198473606793089E-2</v>
      </c>
      <c r="K18" s="10" t="s">
        <v>121</v>
      </c>
      <c r="L18" s="70">
        <f t="shared" ref="L18:L23" si="5">+C18</f>
        <v>88.930999721914901</v>
      </c>
      <c r="M18" s="70">
        <f t="shared" ref="M18:M23" si="6">+D18</f>
        <v>84.04</v>
      </c>
      <c r="N18" s="67">
        <f t="shared" ref="N18:N23" si="7">+E18</f>
        <v>5.8198473606793089E-2</v>
      </c>
    </row>
    <row r="19" spans="2:14" ht="13" thickBot="1" x14ac:dyDescent="0.3">
      <c r="B19" s="13" t="s">
        <v>68</v>
      </c>
      <c r="C19" s="71">
        <f>+'Main KPIs'!D51</f>
        <v>-0.48299999999999998</v>
      </c>
      <c r="D19" s="71">
        <f>+'Main KPIs'!E51</f>
        <v>-1.589</v>
      </c>
      <c r="E19" s="66">
        <f t="shared" ref="E19:E22" si="8">+C19/D19-1</f>
        <v>-0.69603524229074898</v>
      </c>
      <c r="K19" s="13" t="s">
        <v>123</v>
      </c>
      <c r="L19" s="71">
        <f t="shared" si="5"/>
        <v>-0.48299999999999998</v>
      </c>
      <c r="M19" s="71">
        <f t="shared" si="6"/>
        <v>-1.589</v>
      </c>
      <c r="N19" s="66">
        <f t="shared" si="7"/>
        <v>-0.69603524229074898</v>
      </c>
    </row>
    <row r="20" spans="2:14" ht="13" thickBot="1" x14ac:dyDescent="0.3">
      <c r="B20" s="13" t="s">
        <v>12</v>
      </c>
      <c r="C20" s="71">
        <f>+'Main KPIs'!D52</f>
        <v>-15.304</v>
      </c>
      <c r="D20" s="71">
        <f>+'Main KPIs'!E52</f>
        <v>-13.225</v>
      </c>
      <c r="E20" s="66">
        <f t="shared" si="8"/>
        <v>0.15720226843100193</v>
      </c>
      <c r="K20" s="13" t="s">
        <v>172</v>
      </c>
      <c r="L20" s="71">
        <f t="shared" si="5"/>
        <v>-15.304</v>
      </c>
      <c r="M20" s="71">
        <f t="shared" si="6"/>
        <v>-13.225</v>
      </c>
      <c r="N20" s="66">
        <f t="shared" si="7"/>
        <v>0.15720226843100193</v>
      </c>
    </row>
    <row r="21" spans="2:14" ht="13" thickBot="1" x14ac:dyDescent="0.3">
      <c r="B21" s="13" t="s">
        <v>13</v>
      </c>
      <c r="C21" s="71">
        <f>+'Main KPIs'!D53</f>
        <v>-1.3340000000000001</v>
      </c>
      <c r="D21" s="71">
        <f>+'Main KPIs'!E53</f>
        <v>0.41699999999999998</v>
      </c>
      <c r="E21" s="66">
        <f t="shared" si="8"/>
        <v>-4.1990407673860917</v>
      </c>
      <c r="K21" s="13" t="s">
        <v>107</v>
      </c>
      <c r="L21" s="71">
        <f t="shared" si="5"/>
        <v>-1.3340000000000001</v>
      </c>
      <c r="M21" s="71">
        <f t="shared" si="6"/>
        <v>0.41699999999999998</v>
      </c>
      <c r="N21" s="66">
        <f t="shared" si="7"/>
        <v>-4.1990407673860917</v>
      </c>
    </row>
    <row r="22" spans="2:14" ht="13" thickBot="1" x14ac:dyDescent="0.3">
      <c r="B22" s="13" t="s">
        <v>14</v>
      </c>
      <c r="C22" s="78">
        <f>+'Main KPIs'!D54</f>
        <v>0.24226699999999998</v>
      </c>
      <c r="D22" s="78">
        <f>+'Main KPIs'!E54</f>
        <v>1.133</v>
      </c>
      <c r="E22" s="66">
        <f t="shared" si="8"/>
        <v>-0.7861721094439541</v>
      </c>
      <c r="K22" s="13" t="s">
        <v>157</v>
      </c>
      <c r="L22" s="71">
        <f t="shared" si="5"/>
        <v>0.24226699999999998</v>
      </c>
      <c r="M22" s="71">
        <f t="shared" si="6"/>
        <v>1.133</v>
      </c>
      <c r="N22" s="66">
        <f t="shared" si="7"/>
        <v>-0.7861721094439541</v>
      </c>
    </row>
    <row r="23" spans="2:14" ht="13" thickBot="1" x14ac:dyDescent="0.3">
      <c r="B23" s="10" t="s">
        <v>15</v>
      </c>
      <c r="C23" s="77">
        <f>+'Main KPIs'!D55</f>
        <v>72.052898960018894</v>
      </c>
      <c r="D23" s="77">
        <f>+'Main KPIs'!E55</f>
        <v>70.775588802787723</v>
      </c>
      <c r="E23" s="67">
        <f>+C23/D23-1</f>
        <v>1.8047326470011171E-2</v>
      </c>
      <c r="K23" s="10" t="s">
        <v>158</v>
      </c>
      <c r="L23" s="70">
        <f t="shared" si="5"/>
        <v>72.052898960018894</v>
      </c>
      <c r="M23" s="70">
        <f t="shared" si="6"/>
        <v>70.775588802787723</v>
      </c>
      <c r="N23" s="67">
        <f t="shared" si="7"/>
        <v>1.8047326470011171E-2</v>
      </c>
    </row>
    <row r="24" spans="2:14" x14ac:dyDescent="0.25">
      <c r="M24" s="88"/>
    </row>
    <row r="27" spans="2:14" ht="15.5" x14ac:dyDescent="0.35">
      <c r="B27" s="8" t="s">
        <v>69</v>
      </c>
      <c r="K27" s="8" t="s">
        <v>167</v>
      </c>
    </row>
    <row r="30" spans="2:14" x14ac:dyDescent="0.25">
      <c r="B30" s="98" t="s">
        <v>89</v>
      </c>
      <c r="C30" s="86">
        <f>+C6</f>
        <v>45200</v>
      </c>
      <c r="D30" s="86">
        <f>+D6</f>
        <v>44835</v>
      </c>
      <c r="E30" s="100" t="s">
        <v>1</v>
      </c>
      <c r="K30" s="98" t="s">
        <v>89</v>
      </c>
      <c r="L30" s="86">
        <f>+L6</f>
        <v>45200</v>
      </c>
      <c r="M30" s="86">
        <f>+M6</f>
        <v>44835</v>
      </c>
      <c r="N30" s="100" t="s">
        <v>102</v>
      </c>
    </row>
    <row r="31" spans="2:14" ht="13" thickBot="1" x14ac:dyDescent="0.3">
      <c r="B31" s="99"/>
      <c r="C31" s="87">
        <f>+C7</f>
        <v>45291</v>
      </c>
      <c r="D31" s="87">
        <f>+D7</f>
        <v>44926</v>
      </c>
      <c r="E31" s="101"/>
      <c r="K31" s="99"/>
      <c r="L31" s="87">
        <f>+L7</f>
        <v>45291</v>
      </c>
      <c r="M31" s="87">
        <f>+M7</f>
        <v>44926</v>
      </c>
      <c r="N31" s="101"/>
    </row>
    <row r="32" spans="2:14" ht="13" thickBot="1" x14ac:dyDescent="0.3">
      <c r="B32" s="21" t="s">
        <v>70</v>
      </c>
      <c r="C32" s="78">
        <f>+C10</f>
        <v>425.89700029188617</v>
      </c>
      <c r="D32" s="78">
        <f>+D10</f>
        <v>397.83699999999999</v>
      </c>
      <c r="E32" s="66">
        <f t="shared" ref="E32:E33" si="9">+C32/D32-1</f>
        <v>7.0531399271274831E-2</v>
      </c>
      <c r="K32" s="21" t="s">
        <v>159</v>
      </c>
      <c r="L32" s="71">
        <f t="shared" ref="L32:L34" si="10">+C32</f>
        <v>425.89700029188617</v>
      </c>
      <c r="M32" s="71">
        <f t="shared" ref="M32:M34" si="11">+D32</f>
        <v>397.83699999999999</v>
      </c>
      <c r="N32" s="66">
        <f t="shared" ref="N32:N34" si="12">+E32</f>
        <v>7.0531399271274831E-2</v>
      </c>
    </row>
    <row r="33" spans="2:14" ht="13" thickBot="1" x14ac:dyDescent="0.3">
      <c r="B33" s="21" t="s">
        <v>67</v>
      </c>
      <c r="C33" s="78">
        <f>+C18</f>
        <v>88.930999721914901</v>
      </c>
      <c r="D33" s="78">
        <f>+D18</f>
        <v>84.04</v>
      </c>
      <c r="E33" s="66">
        <f t="shared" si="9"/>
        <v>5.8198473606793089E-2</v>
      </c>
      <c r="K33" s="21" t="s">
        <v>121</v>
      </c>
      <c r="L33" s="71">
        <f t="shared" si="10"/>
        <v>88.930999721914901</v>
      </c>
      <c r="M33" s="71">
        <f t="shared" si="11"/>
        <v>84.04</v>
      </c>
      <c r="N33" s="66">
        <f t="shared" si="12"/>
        <v>5.8198473606793089E-2</v>
      </c>
    </row>
    <row r="34" spans="2:14" ht="13" thickBot="1" x14ac:dyDescent="0.3">
      <c r="B34" s="10" t="s">
        <v>71</v>
      </c>
      <c r="C34" s="80">
        <f>+C33/C32</f>
        <v>0.20880870177758126</v>
      </c>
      <c r="D34" s="80">
        <f>+D33/D32</f>
        <v>0.21124229269776318</v>
      </c>
      <c r="E34" s="92" t="s">
        <v>176</v>
      </c>
      <c r="K34" s="10" t="s">
        <v>160</v>
      </c>
      <c r="L34" s="80">
        <f t="shared" si="10"/>
        <v>0.20880870177758126</v>
      </c>
      <c r="M34" s="80">
        <f t="shared" si="11"/>
        <v>0.21124229269776318</v>
      </c>
      <c r="N34" s="62" t="str">
        <f t="shared" si="12"/>
        <v>(243) p.b.</v>
      </c>
    </row>
    <row r="36" spans="2:14" x14ac:dyDescent="0.25">
      <c r="E36" s="91">
        <f>+C34-D34</f>
        <v>-2.4335909201819161E-3</v>
      </c>
    </row>
  </sheetData>
  <mergeCells count="12">
    <mergeCell ref="B6:B7"/>
    <mergeCell ref="E6:E7"/>
    <mergeCell ref="K6:K7"/>
    <mergeCell ref="N6:N7"/>
    <mergeCell ref="B16:B17"/>
    <mergeCell ref="E16:E17"/>
    <mergeCell ref="B30:B31"/>
    <mergeCell ref="E30:E31"/>
    <mergeCell ref="K30:K31"/>
    <mergeCell ref="N30:N31"/>
    <mergeCell ref="K16:K17"/>
    <mergeCell ref="N16:N17"/>
  </mergeCells>
  <pageMargins left="0.7" right="0.7" top="0.75" bottom="0.75" header="0.3" footer="0.3"/>
  <pageSetup scale="9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opLeftCell="A25" zoomScaleNormal="100" workbookViewId="0">
      <selection activeCell="D38" sqref="D38:F38"/>
    </sheetView>
  </sheetViews>
  <sheetFormatPr baseColWidth="10" defaultRowHeight="13" x14ac:dyDescent="0.3"/>
  <cols>
    <col min="2" max="2" width="13.1796875" style="40" customWidth="1"/>
    <col min="3" max="3" width="38.1796875" customWidth="1"/>
    <col min="8" max="8" width="2.54296875" style="49" customWidth="1"/>
    <col min="10" max="10" width="13.1796875" style="40" customWidth="1"/>
    <col min="11" max="11" width="34.7265625" customWidth="1"/>
  </cols>
  <sheetData>
    <row r="1" spans="2:14" x14ac:dyDescent="0.3">
      <c r="B1"/>
    </row>
    <row r="3" spans="2:14" ht="15.5" x14ac:dyDescent="0.25">
      <c r="B3" s="96" t="s">
        <v>11</v>
      </c>
      <c r="C3" s="96"/>
      <c r="D3" s="96"/>
      <c r="E3" s="96"/>
      <c r="F3" s="96"/>
      <c r="J3" s="96" t="s">
        <v>99</v>
      </c>
      <c r="K3" s="96"/>
      <c r="L3" s="96"/>
      <c r="M3" s="96"/>
      <c r="N3" s="96"/>
    </row>
    <row r="4" spans="2:14" ht="15.5" x14ac:dyDescent="0.25">
      <c r="B4" s="7"/>
      <c r="J4" s="7"/>
    </row>
    <row r="5" spans="2:14" ht="12.65" customHeight="1" x14ac:dyDescent="0.25">
      <c r="B5" s="98" t="s">
        <v>0</v>
      </c>
      <c r="C5" s="54"/>
      <c r="D5" s="86">
        <v>45200</v>
      </c>
      <c r="E5" s="86">
        <v>44835</v>
      </c>
      <c r="F5" s="100" t="s">
        <v>1</v>
      </c>
      <c r="J5" s="98" t="s">
        <v>0</v>
      </c>
      <c r="K5" s="54"/>
      <c r="L5" s="86">
        <v>45200</v>
      </c>
      <c r="M5" s="86">
        <v>44835</v>
      </c>
      <c r="N5" s="100" t="s">
        <v>102</v>
      </c>
    </row>
    <row r="6" spans="2:14" ht="13" customHeight="1" thickBot="1" x14ac:dyDescent="0.3">
      <c r="B6" s="99"/>
      <c r="C6" s="55"/>
      <c r="D6" s="87">
        <v>45291</v>
      </c>
      <c r="E6" s="87">
        <v>44926</v>
      </c>
      <c r="F6" s="101"/>
      <c r="J6" s="99"/>
      <c r="K6" s="55"/>
      <c r="L6" s="87">
        <v>45291</v>
      </c>
      <c r="M6" s="87">
        <v>44926</v>
      </c>
      <c r="N6" s="101"/>
    </row>
    <row r="7" spans="2:14" thickBot="1" x14ac:dyDescent="0.3">
      <c r="B7" s="97" t="s">
        <v>2</v>
      </c>
      <c r="C7" s="97"/>
      <c r="D7" s="77">
        <v>1132.3481253692362</v>
      </c>
      <c r="E7" s="77">
        <v>1044.2644460131389</v>
      </c>
      <c r="F7" s="69">
        <f>+D7/E7-1</f>
        <v>8.4349974465173894E-2</v>
      </c>
      <c r="J7" s="97" t="s">
        <v>2</v>
      </c>
      <c r="K7" s="97"/>
      <c r="L7" s="77">
        <f>+D7</f>
        <v>1132.3481253692362</v>
      </c>
      <c r="M7" s="77">
        <f>+E7</f>
        <v>1044.2644460131389</v>
      </c>
      <c r="N7" s="69">
        <f>+F7</f>
        <v>8.4349974465173894E-2</v>
      </c>
    </row>
    <row r="8" spans="2:14" thickBot="1" x14ac:dyDescent="0.3">
      <c r="B8" s="38"/>
      <c r="C8" s="17" t="s">
        <v>3</v>
      </c>
      <c r="D8" s="78">
        <v>903.82656214613064</v>
      </c>
      <c r="E8" s="78">
        <v>839.83900000000006</v>
      </c>
      <c r="F8" s="69">
        <f t="shared" ref="F8:F18" si="0">+D8/E8-1</f>
        <v>7.619027235711906E-2</v>
      </c>
      <c r="J8" s="38"/>
      <c r="K8" s="17" t="s">
        <v>91</v>
      </c>
      <c r="L8" s="78">
        <f t="shared" ref="L8:L18" si="1">+D8</f>
        <v>903.82656214613064</v>
      </c>
      <c r="M8" s="78">
        <f t="shared" ref="M8:M18" si="2">+E8</f>
        <v>839.83900000000006</v>
      </c>
      <c r="N8" s="69">
        <f t="shared" ref="N8:N18" si="3">+F8</f>
        <v>7.619027235711906E-2</v>
      </c>
    </row>
    <row r="9" spans="2:14" thickBot="1" x14ac:dyDescent="0.3">
      <c r="B9" s="38"/>
      <c r="C9" s="17" t="s">
        <v>4</v>
      </c>
      <c r="D9" s="78">
        <v>222.73509031905718</v>
      </c>
      <c r="E9" s="78">
        <v>198.286</v>
      </c>
      <c r="F9" s="69">
        <f t="shared" si="0"/>
        <v>0.12330215102960973</v>
      </c>
      <c r="J9" s="38"/>
      <c r="K9" s="17" t="s">
        <v>92</v>
      </c>
      <c r="L9" s="78">
        <f t="shared" si="1"/>
        <v>222.73509031905718</v>
      </c>
      <c r="M9" s="78">
        <f t="shared" si="2"/>
        <v>198.286</v>
      </c>
      <c r="N9" s="69">
        <f t="shared" si="3"/>
        <v>0.12330215102960973</v>
      </c>
    </row>
    <row r="10" spans="2:14" thickBot="1" x14ac:dyDescent="0.3">
      <c r="B10" s="38"/>
      <c r="C10" s="17" t="s">
        <v>5</v>
      </c>
      <c r="D10" s="78">
        <v>55.654213167319845</v>
      </c>
      <c r="E10" s="78">
        <v>52.701999999999998</v>
      </c>
      <c r="F10" s="69">
        <f t="shared" si="0"/>
        <v>5.6017099300213369E-2</v>
      </c>
      <c r="J10" s="38"/>
      <c r="K10" s="17" t="s">
        <v>93</v>
      </c>
      <c r="L10" s="78">
        <f t="shared" si="1"/>
        <v>55.654213167319845</v>
      </c>
      <c r="M10" s="78">
        <f t="shared" si="2"/>
        <v>52.701999999999998</v>
      </c>
      <c r="N10" s="69">
        <f t="shared" si="3"/>
        <v>5.6017099300213369E-2</v>
      </c>
    </row>
    <row r="11" spans="2:14" thickBot="1" x14ac:dyDescent="0.3">
      <c r="B11" s="38"/>
      <c r="C11" s="17" t="s">
        <v>6</v>
      </c>
      <c r="D11" s="78">
        <v>5.5533432560145508</v>
      </c>
      <c r="E11" s="78">
        <v>4.3620000000000001</v>
      </c>
      <c r="F11" s="69">
        <f t="shared" si="0"/>
        <v>0.27311858230503216</v>
      </c>
      <c r="J11" s="38"/>
      <c r="K11" s="17" t="s">
        <v>94</v>
      </c>
      <c r="L11" s="78">
        <f t="shared" si="1"/>
        <v>5.5533432560145508</v>
      </c>
      <c r="M11" s="78">
        <f t="shared" si="2"/>
        <v>4.3620000000000001</v>
      </c>
      <c r="N11" s="69">
        <f t="shared" si="3"/>
        <v>0.27311858230503216</v>
      </c>
    </row>
    <row r="12" spans="2:14" ht="13" customHeight="1" thickBot="1" x14ac:dyDescent="0.3">
      <c r="B12" s="39"/>
      <c r="C12" s="17" t="s">
        <v>7</v>
      </c>
      <c r="D12" s="71">
        <v>-55.421083519285943</v>
      </c>
      <c r="E12" s="71">
        <v>-50.924553986861135</v>
      </c>
      <c r="F12" s="69">
        <f>+D12/E12-1</f>
        <v>8.8297867735571023E-2</v>
      </c>
      <c r="J12" s="39"/>
      <c r="K12" s="17" t="s">
        <v>95</v>
      </c>
      <c r="L12" s="71">
        <f t="shared" si="1"/>
        <v>-55.421083519285943</v>
      </c>
      <c r="M12" s="71">
        <f t="shared" si="2"/>
        <v>-50.924553986861135</v>
      </c>
      <c r="N12" s="69">
        <f t="shared" si="3"/>
        <v>8.8297867735571023E-2</v>
      </c>
    </row>
    <row r="13" spans="2:14" thickBot="1" x14ac:dyDescent="0.3">
      <c r="B13" s="97" t="s">
        <v>8</v>
      </c>
      <c r="C13" s="97"/>
      <c r="D13" s="77">
        <v>1119.1936316286635</v>
      </c>
      <c r="E13" s="77">
        <v>1052.3049215435151</v>
      </c>
      <c r="F13" s="69">
        <f t="shared" si="0"/>
        <v>6.3564000049564084E-2</v>
      </c>
      <c r="J13" s="97" t="s">
        <v>96</v>
      </c>
      <c r="K13" s="97"/>
      <c r="L13" s="77">
        <f t="shared" si="1"/>
        <v>1119.1936316286635</v>
      </c>
      <c r="M13" s="77">
        <f t="shared" si="2"/>
        <v>1052.3049215435151</v>
      </c>
      <c r="N13" s="69">
        <f t="shared" si="3"/>
        <v>6.3564000049564084E-2</v>
      </c>
    </row>
    <row r="14" spans="2:14" ht="13" customHeight="1" thickBot="1" x14ac:dyDescent="0.3">
      <c r="B14" s="39"/>
      <c r="C14" s="17" t="s">
        <v>174</v>
      </c>
      <c r="D14" s="78">
        <v>1119.1936316286635</v>
      </c>
      <c r="E14" s="78">
        <v>1052.3049215435151</v>
      </c>
      <c r="F14" s="69">
        <f t="shared" si="0"/>
        <v>6.3564000049564084E-2</v>
      </c>
      <c r="J14" s="39"/>
      <c r="K14" s="17" t="s">
        <v>175</v>
      </c>
      <c r="L14" s="78">
        <f t="shared" si="1"/>
        <v>1119.1936316286635</v>
      </c>
      <c r="M14" s="78">
        <f t="shared" si="2"/>
        <v>1052.3049215435151</v>
      </c>
      <c r="N14" s="69">
        <f t="shared" si="3"/>
        <v>6.3564000049564084E-2</v>
      </c>
    </row>
    <row r="15" spans="2:14" thickBot="1" x14ac:dyDescent="0.3">
      <c r="B15" s="97" t="s">
        <v>9</v>
      </c>
      <c r="C15" s="97"/>
      <c r="D15" s="77">
        <v>929.0812432939864</v>
      </c>
      <c r="E15" s="77">
        <v>903.09462915360814</v>
      </c>
      <c r="F15" s="69">
        <f t="shared" si="0"/>
        <v>2.8775073288535902E-2</v>
      </c>
      <c r="J15" s="97" t="s">
        <v>97</v>
      </c>
      <c r="K15" s="97"/>
      <c r="L15" s="77">
        <f t="shared" si="1"/>
        <v>929.0812432939864</v>
      </c>
      <c r="M15" s="77">
        <f t="shared" si="2"/>
        <v>903.09462915360814</v>
      </c>
      <c r="N15" s="69">
        <f t="shared" si="3"/>
        <v>2.8775073288535902E-2</v>
      </c>
    </row>
    <row r="16" spans="2:14" ht="13" customHeight="1" thickBot="1" x14ac:dyDescent="0.3">
      <c r="B16" s="39"/>
      <c r="C16" s="29" t="s">
        <v>3</v>
      </c>
      <c r="D16" s="78">
        <v>929.0812432939864</v>
      </c>
      <c r="E16" s="78">
        <v>903.09462915360814</v>
      </c>
      <c r="F16" s="69">
        <f t="shared" si="0"/>
        <v>2.8775073288535902E-2</v>
      </c>
      <c r="J16" s="39"/>
      <c r="K16" s="17" t="s">
        <v>91</v>
      </c>
      <c r="L16" s="78">
        <f t="shared" si="1"/>
        <v>929.0812432939864</v>
      </c>
      <c r="M16" s="78">
        <f t="shared" si="2"/>
        <v>903.09462915360814</v>
      </c>
      <c r="N16" s="69">
        <f t="shared" si="3"/>
        <v>2.8775073288535902E-2</v>
      </c>
    </row>
    <row r="17" spans="1:14" ht="14.15" customHeight="1" thickBot="1" x14ac:dyDescent="0.3">
      <c r="B17" s="97" t="s">
        <v>7</v>
      </c>
      <c r="C17" s="97"/>
      <c r="D17" s="70">
        <v>-14.379</v>
      </c>
      <c r="E17" s="70">
        <v>-13.667999999999999</v>
      </c>
      <c r="F17" s="69">
        <f t="shared" si="0"/>
        <v>5.2019315188762016E-2</v>
      </c>
      <c r="J17" s="97" t="s">
        <v>95</v>
      </c>
      <c r="K17" s="97"/>
      <c r="L17" s="70">
        <f t="shared" si="1"/>
        <v>-14.379</v>
      </c>
      <c r="M17" s="70">
        <f t="shared" si="2"/>
        <v>-13.667999999999999</v>
      </c>
      <c r="N17" s="69">
        <f t="shared" si="3"/>
        <v>5.2019315188762016E-2</v>
      </c>
    </row>
    <row r="18" spans="1:14" ht="14.15" customHeight="1" thickBot="1" x14ac:dyDescent="0.3">
      <c r="B18" s="97" t="s">
        <v>10</v>
      </c>
      <c r="C18" s="97"/>
      <c r="D18" s="77">
        <v>3166.2440002918856</v>
      </c>
      <c r="E18" s="77">
        <v>2985.9960000000001</v>
      </c>
      <c r="F18" s="69">
        <f t="shared" si="0"/>
        <v>6.0364448007259819E-2</v>
      </c>
      <c r="J18" s="97" t="s">
        <v>98</v>
      </c>
      <c r="K18" s="97"/>
      <c r="L18" s="77">
        <f t="shared" si="1"/>
        <v>3166.2440002918856</v>
      </c>
      <c r="M18" s="77">
        <f t="shared" si="2"/>
        <v>2985.9960000000001</v>
      </c>
      <c r="N18" s="69">
        <f t="shared" si="3"/>
        <v>6.0364448007259819E-2</v>
      </c>
    </row>
    <row r="23" spans="1:14" ht="15.5" x14ac:dyDescent="0.25">
      <c r="B23" s="96" t="s">
        <v>73</v>
      </c>
      <c r="C23" s="96"/>
      <c r="D23" s="96"/>
      <c r="E23" s="96"/>
      <c r="F23" s="96"/>
      <c r="J23" s="96" t="s">
        <v>101</v>
      </c>
      <c r="K23" s="96"/>
      <c r="L23" s="96"/>
      <c r="M23" s="96"/>
      <c r="N23" s="96"/>
    </row>
    <row r="25" spans="1:14" ht="12.5" x14ac:dyDescent="0.25">
      <c r="B25" s="98" t="s">
        <v>0</v>
      </c>
      <c r="C25" s="1"/>
      <c r="D25" s="86">
        <f>+D5</f>
        <v>45200</v>
      </c>
      <c r="E25" s="86">
        <f>+E5</f>
        <v>44835</v>
      </c>
      <c r="F25" s="100" t="s">
        <v>1</v>
      </c>
      <c r="J25" s="98" t="s">
        <v>0</v>
      </c>
      <c r="K25" s="1"/>
      <c r="L25" s="86">
        <f>+L5</f>
        <v>45200</v>
      </c>
      <c r="M25" s="86">
        <f>+M5</f>
        <v>44835</v>
      </c>
      <c r="N25" s="100" t="s">
        <v>102</v>
      </c>
    </row>
    <row r="26" spans="1:14" thickBot="1" x14ac:dyDescent="0.3">
      <c r="B26" s="99"/>
      <c r="C26" s="2"/>
      <c r="D26" s="87">
        <f>+D6</f>
        <v>45291</v>
      </c>
      <c r="E26" s="87">
        <f>+E6</f>
        <v>44926</v>
      </c>
      <c r="F26" s="101"/>
      <c r="J26" s="99"/>
      <c r="K26" s="2"/>
      <c r="L26" s="87">
        <f>+L6</f>
        <v>45291</v>
      </c>
      <c r="M26" s="87">
        <f>+M6</f>
        <v>44926</v>
      </c>
      <c r="N26" s="101"/>
    </row>
    <row r="27" spans="1:14" thickBot="1" x14ac:dyDescent="0.3">
      <c r="B27" s="3" t="s">
        <v>2</v>
      </c>
      <c r="C27" s="4"/>
      <c r="D27" s="77">
        <v>277.27112536923624</v>
      </c>
      <c r="E27" s="77">
        <v>263.94844601313883</v>
      </c>
      <c r="F27" s="69">
        <f t="shared" ref="F27:F38" si="4">+D27/E27-1</f>
        <v>5.0474551213816277E-2</v>
      </c>
      <c r="J27" s="97" t="s">
        <v>2</v>
      </c>
      <c r="K27" s="97"/>
      <c r="L27" s="77">
        <f t="shared" ref="L27:L38" si="5">+D27</f>
        <v>277.27112536923624</v>
      </c>
      <c r="M27" s="77">
        <f t="shared" ref="M27:M38" si="6">+E27</f>
        <v>263.94844601313883</v>
      </c>
      <c r="N27" s="69">
        <f t="shared" ref="N27:N38" si="7">+F27</f>
        <v>5.0474551213816277E-2</v>
      </c>
    </row>
    <row r="28" spans="1:14" thickBot="1" x14ac:dyDescent="0.3">
      <c r="A28" s="74"/>
      <c r="B28" s="39"/>
      <c r="C28" s="17" t="s">
        <v>3</v>
      </c>
      <c r="D28" s="76">
        <v>87.841562146130613</v>
      </c>
      <c r="E28" s="76">
        <v>96.07</v>
      </c>
      <c r="F28" s="69">
        <f t="shared" si="4"/>
        <v>-8.5650440864675548E-2</v>
      </c>
      <c r="J28" s="38"/>
      <c r="K28" s="17" t="s">
        <v>91</v>
      </c>
      <c r="L28" s="76">
        <f t="shared" si="5"/>
        <v>87.841562146130613</v>
      </c>
      <c r="M28" s="76">
        <f t="shared" si="6"/>
        <v>96.07</v>
      </c>
      <c r="N28" s="69">
        <f t="shared" si="7"/>
        <v>-8.5650440864675548E-2</v>
      </c>
    </row>
    <row r="29" spans="1:14" thickBot="1" x14ac:dyDescent="0.3">
      <c r="A29" s="68"/>
      <c r="B29" s="39"/>
      <c r="C29" s="17" t="s">
        <v>4</v>
      </c>
      <c r="D29" s="76">
        <v>183.23009031905718</v>
      </c>
      <c r="E29" s="76">
        <v>157.523</v>
      </c>
      <c r="F29" s="69">
        <f t="shared" si="4"/>
        <v>0.16319578930732148</v>
      </c>
      <c r="J29" s="38"/>
      <c r="K29" s="17" t="s">
        <v>92</v>
      </c>
      <c r="L29" s="76">
        <f t="shared" si="5"/>
        <v>183.23009031905718</v>
      </c>
      <c r="M29" s="76">
        <f t="shared" si="6"/>
        <v>157.523</v>
      </c>
      <c r="N29" s="69">
        <f t="shared" si="7"/>
        <v>0.16319578930732148</v>
      </c>
    </row>
    <row r="30" spans="1:14" thickBot="1" x14ac:dyDescent="0.3">
      <c r="B30" s="39"/>
      <c r="C30" s="17" t="s">
        <v>5</v>
      </c>
      <c r="D30" s="76">
        <v>22.810213167319844</v>
      </c>
      <c r="E30" s="76">
        <v>22.451000000000001</v>
      </c>
      <c r="F30" s="69">
        <f t="shared" si="4"/>
        <v>1.5999873828330236E-2</v>
      </c>
      <c r="J30" s="38"/>
      <c r="K30" s="17" t="s">
        <v>93</v>
      </c>
      <c r="L30" s="76">
        <f t="shared" si="5"/>
        <v>22.810213167319844</v>
      </c>
      <c r="M30" s="76">
        <f t="shared" si="6"/>
        <v>22.451000000000001</v>
      </c>
      <c r="N30" s="69">
        <f t="shared" si="7"/>
        <v>1.5999873828330236E-2</v>
      </c>
    </row>
    <row r="31" spans="1:14" thickBot="1" x14ac:dyDescent="0.3">
      <c r="A31" s="74"/>
      <c r="B31" s="39"/>
      <c r="C31" s="17" t="s">
        <v>6</v>
      </c>
      <c r="D31" s="76">
        <v>4.5083432560145509</v>
      </c>
      <c r="E31" s="76">
        <v>4.1559999999999997</v>
      </c>
      <c r="F31" s="69">
        <f t="shared" si="4"/>
        <v>8.477941675037326E-2</v>
      </c>
      <c r="J31" s="38"/>
      <c r="K31" s="17" t="s">
        <v>94</v>
      </c>
      <c r="L31" s="76">
        <f t="shared" si="5"/>
        <v>4.5083432560145509</v>
      </c>
      <c r="M31" s="76">
        <f t="shared" si="6"/>
        <v>4.1559999999999997</v>
      </c>
      <c r="N31" s="69">
        <f t="shared" si="7"/>
        <v>8.477941675037326E-2</v>
      </c>
    </row>
    <row r="32" spans="1:14" thickBot="1" x14ac:dyDescent="0.3">
      <c r="A32" s="68"/>
      <c r="B32" s="39"/>
      <c r="C32" s="17" t="s">
        <v>7</v>
      </c>
      <c r="D32" s="71">
        <v>-21.11908351928594</v>
      </c>
      <c r="E32" s="71">
        <v>-16.251553986861136</v>
      </c>
      <c r="F32" s="69">
        <f t="shared" si="4"/>
        <v>0.29951163663241354</v>
      </c>
      <c r="J32" s="39"/>
      <c r="K32" s="17" t="s">
        <v>95</v>
      </c>
      <c r="L32" s="71">
        <f t="shared" si="5"/>
        <v>-21.11908351928594</v>
      </c>
      <c r="M32" s="71">
        <f t="shared" si="6"/>
        <v>-16.251553986861136</v>
      </c>
      <c r="N32" s="69">
        <f t="shared" si="7"/>
        <v>0.29951163663241354</v>
      </c>
    </row>
    <row r="33" spans="2:14" thickBot="1" x14ac:dyDescent="0.3">
      <c r="B33" s="6" t="s">
        <v>8</v>
      </c>
      <c r="C33" s="4"/>
      <c r="D33" s="77">
        <v>95.984631628663578</v>
      </c>
      <c r="E33" s="77">
        <v>78.507921543514954</v>
      </c>
      <c r="F33" s="69">
        <f t="shared" si="4"/>
        <v>0.22261078553024394</v>
      </c>
      <c r="J33" s="97" t="s">
        <v>96</v>
      </c>
      <c r="K33" s="97"/>
      <c r="L33" s="77">
        <f t="shared" si="5"/>
        <v>95.984631628663578</v>
      </c>
      <c r="M33" s="77">
        <f t="shared" si="6"/>
        <v>78.507921543514954</v>
      </c>
      <c r="N33" s="69">
        <f t="shared" si="7"/>
        <v>0.22261078553024394</v>
      </c>
    </row>
    <row r="34" spans="2:14" thickBot="1" x14ac:dyDescent="0.3">
      <c r="B34" s="39"/>
      <c r="C34" s="17" t="s">
        <v>174</v>
      </c>
      <c r="D34" s="76">
        <v>95.984631628663578</v>
      </c>
      <c r="E34" s="76">
        <v>78.507921543514954</v>
      </c>
      <c r="F34" s="69">
        <f t="shared" si="4"/>
        <v>0.22261078553024394</v>
      </c>
      <c r="J34" s="39"/>
      <c r="K34" s="17" t="s">
        <v>175</v>
      </c>
      <c r="L34" s="76">
        <f t="shared" si="5"/>
        <v>95.984631628663578</v>
      </c>
      <c r="M34" s="76">
        <f t="shared" si="6"/>
        <v>78.507921543514954</v>
      </c>
      <c r="N34" s="69">
        <f t="shared" si="7"/>
        <v>0.22261078553024394</v>
      </c>
    </row>
    <row r="35" spans="2:14" thickBot="1" x14ac:dyDescent="0.3">
      <c r="B35" s="6" t="s">
        <v>9</v>
      </c>
      <c r="C35" s="4"/>
      <c r="D35" s="77">
        <v>54.167243293986388</v>
      </c>
      <c r="E35" s="77">
        <v>56.406629153608165</v>
      </c>
      <c r="F35" s="69">
        <f t="shared" si="4"/>
        <v>-3.9700756688073269E-2</v>
      </c>
      <c r="J35" s="97" t="s">
        <v>97</v>
      </c>
      <c r="K35" s="97"/>
      <c r="L35" s="77">
        <f t="shared" si="5"/>
        <v>54.167243293986388</v>
      </c>
      <c r="M35" s="77">
        <f t="shared" si="6"/>
        <v>56.406629153608165</v>
      </c>
      <c r="N35" s="69">
        <f t="shared" si="7"/>
        <v>-3.9700756688073269E-2</v>
      </c>
    </row>
    <row r="36" spans="2:14" thickBot="1" x14ac:dyDescent="0.3">
      <c r="B36" s="39"/>
      <c r="C36" s="17" t="s">
        <v>3</v>
      </c>
      <c r="D36" s="76">
        <v>54.167243293986388</v>
      </c>
      <c r="E36" s="76">
        <v>56.406629153608165</v>
      </c>
      <c r="F36" s="69">
        <f t="shared" si="4"/>
        <v>-3.9700756688073269E-2</v>
      </c>
      <c r="J36" s="39"/>
      <c r="K36" s="17" t="s">
        <v>91</v>
      </c>
      <c r="L36" s="76">
        <f t="shared" si="5"/>
        <v>54.167243293986388</v>
      </c>
      <c r="M36" s="76">
        <f t="shared" si="6"/>
        <v>56.406629153608165</v>
      </c>
      <c r="N36" s="69">
        <f t="shared" si="7"/>
        <v>-3.9700756688073269E-2</v>
      </c>
    </row>
    <row r="37" spans="2:14" thickBot="1" x14ac:dyDescent="0.3">
      <c r="B37" s="3" t="s">
        <v>7</v>
      </c>
      <c r="C37" s="4"/>
      <c r="D37" s="70">
        <v>-1.526</v>
      </c>
      <c r="E37" s="70">
        <v>-1.026</v>
      </c>
      <c r="F37" s="69">
        <f t="shared" si="4"/>
        <v>0.48732943469785583</v>
      </c>
      <c r="J37" s="97" t="s">
        <v>95</v>
      </c>
      <c r="K37" s="97"/>
      <c r="L37" s="70">
        <f t="shared" si="5"/>
        <v>-1.526</v>
      </c>
      <c r="M37" s="70">
        <f t="shared" si="6"/>
        <v>-1.026</v>
      </c>
      <c r="N37" s="69">
        <f t="shared" si="7"/>
        <v>0.48732943469785583</v>
      </c>
    </row>
    <row r="38" spans="2:14" thickBot="1" x14ac:dyDescent="0.3">
      <c r="B38" s="10" t="s">
        <v>170</v>
      </c>
      <c r="C38" s="4"/>
      <c r="D38" s="77">
        <v>425.89700029188617</v>
      </c>
      <c r="E38" s="77">
        <v>397.83699999999999</v>
      </c>
      <c r="F38" s="69">
        <f t="shared" si="4"/>
        <v>7.0531399271274831E-2</v>
      </c>
      <c r="J38" s="97" t="s">
        <v>100</v>
      </c>
      <c r="K38" s="97"/>
      <c r="L38" s="77">
        <f t="shared" si="5"/>
        <v>425.89700029188617</v>
      </c>
      <c r="M38" s="77">
        <f t="shared" si="6"/>
        <v>397.83699999999999</v>
      </c>
      <c r="N38" s="69">
        <f t="shared" si="7"/>
        <v>7.0531399271274831E-2</v>
      </c>
    </row>
    <row r="42" spans="2:14" ht="15.5" x14ac:dyDescent="0.25">
      <c r="B42" s="96" t="s">
        <v>74</v>
      </c>
      <c r="C42" s="96"/>
      <c r="D42" s="96"/>
      <c r="E42" s="96"/>
      <c r="F42" s="96"/>
      <c r="J42" s="96" t="s">
        <v>103</v>
      </c>
      <c r="K42" s="96"/>
      <c r="L42" s="96"/>
      <c r="M42" s="96"/>
      <c r="N42" s="96"/>
    </row>
    <row r="45" spans="2:14" ht="15.75" customHeight="1" x14ac:dyDescent="0.25">
      <c r="B45" s="98" t="s">
        <v>0</v>
      </c>
      <c r="C45" s="1"/>
      <c r="D45" s="86">
        <f>+D25</f>
        <v>45200</v>
      </c>
      <c r="E45" s="86">
        <f>+E25</f>
        <v>44835</v>
      </c>
      <c r="F45" s="100" t="s">
        <v>1</v>
      </c>
      <c r="J45" s="98" t="s">
        <v>0</v>
      </c>
      <c r="K45" s="1"/>
      <c r="L45" s="86">
        <f>+L25</f>
        <v>45200</v>
      </c>
      <c r="M45" s="86">
        <f>+M25</f>
        <v>44835</v>
      </c>
      <c r="N45" s="100" t="s">
        <v>102</v>
      </c>
    </row>
    <row r="46" spans="2:14" thickBot="1" x14ac:dyDescent="0.3">
      <c r="B46" s="99"/>
      <c r="C46" s="2"/>
      <c r="D46" s="87">
        <f>+D26</f>
        <v>45291</v>
      </c>
      <c r="E46" s="87">
        <f>+E26</f>
        <v>44926</v>
      </c>
      <c r="F46" s="101"/>
      <c r="J46" s="99"/>
      <c r="K46" s="2"/>
      <c r="L46" s="87">
        <f>+L26</f>
        <v>45291</v>
      </c>
      <c r="M46" s="87">
        <f>+M26</f>
        <v>44926</v>
      </c>
      <c r="N46" s="101"/>
    </row>
    <row r="47" spans="2:14" thickBot="1" x14ac:dyDescent="0.3">
      <c r="B47" s="11" t="s">
        <v>2</v>
      </c>
      <c r="C47" s="5"/>
      <c r="D47" s="79">
        <v>47.99990085919481</v>
      </c>
      <c r="E47" s="79">
        <v>54.145622790863065</v>
      </c>
      <c r="F47" s="69">
        <f t="shared" ref="F47:F55" si="8">+D47/E47-1</f>
        <v>-0.11350357821916734</v>
      </c>
      <c r="G47" s="12"/>
      <c r="J47" s="11" t="s">
        <v>2</v>
      </c>
      <c r="K47" s="5"/>
      <c r="L47" s="79">
        <f t="shared" ref="L47:L55" si="9">+D47</f>
        <v>47.99990085919481</v>
      </c>
      <c r="M47" s="79">
        <f t="shared" ref="M47:M55" si="10">+E47</f>
        <v>54.145622790863065</v>
      </c>
      <c r="N47" s="69">
        <f t="shared" ref="N47:N55" si="11">+F47</f>
        <v>-0.11350357821916734</v>
      </c>
    </row>
    <row r="48" spans="2:14" thickBot="1" x14ac:dyDescent="0.3">
      <c r="B48" s="11" t="s">
        <v>8</v>
      </c>
      <c r="C48" s="5"/>
      <c r="D48" s="79">
        <v>27.780251249320255</v>
      </c>
      <c r="E48" s="79">
        <v>16.036124073408871</v>
      </c>
      <c r="F48" s="69">
        <f t="shared" si="8"/>
        <v>0.73235447182561497</v>
      </c>
      <c r="G48" s="12"/>
      <c r="J48" s="11" t="s">
        <v>96</v>
      </c>
      <c r="K48" s="5"/>
      <c r="L48" s="79">
        <f t="shared" si="9"/>
        <v>27.780251249320255</v>
      </c>
      <c r="M48" s="79">
        <f t="shared" si="10"/>
        <v>16.036124073408871</v>
      </c>
      <c r="N48" s="69">
        <f t="shared" si="11"/>
        <v>0.73235447182561497</v>
      </c>
    </row>
    <row r="49" spans="2:14" thickBot="1" x14ac:dyDescent="0.3">
      <c r="B49" s="11" t="s">
        <v>9</v>
      </c>
      <c r="C49" s="5"/>
      <c r="D49" s="79">
        <v>13.150847613399842</v>
      </c>
      <c r="E49" s="79">
        <v>13.858274536603988</v>
      </c>
      <c r="F49" s="69">
        <f t="shared" si="8"/>
        <v>-5.1047258541141782E-2</v>
      </c>
      <c r="G49" s="12"/>
      <c r="J49" s="11" t="s">
        <v>97</v>
      </c>
      <c r="K49" s="5"/>
      <c r="L49" s="79">
        <f t="shared" si="9"/>
        <v>13.150847613399842</v>
      </c>
      <c r="M49" s="79">
        <f t="shared" si="10"/>
        <v>13.858274536603988</v>
      </c>
      <c r="N49" s="69">
        <f t="shared" si="11"/>
        <v>-5.1047258541141782E-2</v>
      </c>
    </row>
    <row r="50" spans="2:14" thickBot="1" x14ac:dyDescent="0.3">
      <c r="B50" s="10" t="s">
        <v>87</v>
      </c>
      <c r="C50" s="4"/>
      <c r="D50" s="77">
        <v>88.930999721914901</v>
      </c>
      <c r="E50" s="77">
        <v>84.04</v>
      </c>
      <c r="F50" s="69">
        <f t="shared" si="8"/>
        <v>5.8198473606793089E-2</v>
      </c>
      <c r="G50" s="12"/>
      <c r="J50" s="10" t="s">
        <v>104</v>
      </c>
      <c r="K50" s="4"/>
      <c r="L50" s="77">
        <f t="shared" si="9"/>
        <v>88.930999721914901</v>
      </c>
      <c r="M50" s="77">
        <f t="shared" si="10"/>
        <v>84.04</v>
      </c>
      <c r="N50" s="69">
        <f t="shared" si="11"/>
        <v>5.8198473606793089E-2</v>
      </c>
    </row>
    <row r="51" spans="2:14" thickBot="1" x14ac:dyDescent="0.3">
      <c r="B51" s="89" t="s">
        <v>68</v>
      </c>
      <c r="C51" s="4"/>
      <c r="D51" s="71">
        <v>-0.48299999999999998</v>
      </c>
      <c r="E51" s="71">
        <v>-1.589</v>
      </c>
      <c r="F51" s="69">
        <f t="shared" si="8"/>
        <v>-0.69603524229074898</v>
      </c>
      <c r="G51" s="12"/>
      <c r="J51" s="89" t="s">
        <v>123</v>
      </c>
      <c r="K51" s="4"/>
      <c r="L51" s="71">
        <f t="shared" si="9"/>
        <v>-0.48299999999999998</v>
      </c>
      <c r="M51" s="71">
        <f t="shared" si="10"/>
        <v>-1.589</v>
      </c>
      <c r="N51" s="69">
        <f t="shared" si="11"/>
        <v>-0.69603524229074898</v>
      </c>
    </row>
    <row r="52" spans="2:14" thickBot="1" x14ac:dyDescent="0.3">
      <c r="B52" s="89" t="s">
        <v>12</v>
      </c>
      <c r="C52" s="4"/>
      <c r="D52" s="71">
        <v>-15.304</v>
      </c>
      <c r="E52" s="71">
        <v>-13.225</v>
      </c>
      <c r="F52" s="69">
        <f t="shared" si="8"/>
        <v>0.15720226843100193</v>
      </c>
      <c r="G52" s="12"/>
      <c r="J52" s="89" t="s">
        <v>106</v>
      </c>
      <c r="K52" s="4"/>
      <c r="L52" s="71">
        <f t="shared" si="9"/>
        <v>-15.304</v>
      </c>
      <c r="M52" s="71">
        <f t="shared" si="10"/>
        <v>-13.225</v>
      </c>
      <c r="N52" s="69">
        <f t="shared" si="11"/>
        <v>0.15720226843100193</v>
      </c>
    </row>
    <row r="53" spans="2:14" thickBot="1" x14ac:dyDescent="0.3">
      <c r="B53" s="89" t="s">
        <v>13</v>
      </c>
      <c r="C53" s="4"/>
      <c r="D53" s="71">
        <v>-1.3340000000000001</v>
      </c>
      <c r="E53" s="76">
        <v>0.41699999999999998</v>
      </c>
      <c r="F53" s="69">
        <f t="shared" si="8"/>
        <v>-4.1990407673860917</v>
      </c>
      <c r="G53" s="12"/>
      <c r="J53" s="89" t="s">
        <v>107</v>
      </c>
      <c r="K53" s="4"/>
      <c r="L53" s="71">
        <f t="shared" si="9"/>
        <v>-1.3340000000000001</v>
      </c>
      <c r="M53" s="76">
        <f t="shared" si="10"/>
        <v>0.41699999999999998</v>
      </c>
      <c r="N53" s="69">
        <f t="shared" si="11"/>
        <v>-4.1990407673860917</v>
      </c>
    </row>
    <row r="54" spans="2:14" thickBot="1" x14ac:dyDescent="0.3">
      <c r="B54" s="89" t="s">
        <v>14</v>
      </c>
      <c r="C54" s="4"/>
      <c r="D54" s="76">
        <f>0.298-0.055733</f>
        <v>0.24226699999999998</v>
      </c>
      <c r="E54" s="76">
        <v>1.133</v>
      </c>
      <c r="F54" s="69">
        <f t="shared" si="8"/>
        <v>-0.7861721094439541</v>
      </c>
      <c r="G54" s="12"/>
      <c r="J54" s="89" t="s">
        <v>157</v>
      </c>
      <c r="K54" s="4"/>
      <c r="L54" s="76">
        <f t="shared" si="9"/>
        <v>0.24226699999999998</v>
      </c>
      <c r="M54" s="76">
        <f t="shared" si="10"/>
        <v>1.133</v>
      </c>
      <c r="N54" s="69">
        <f t="shared" si="11"/>
        <v>-0.7861721094439541</v>
      </c>
    </row>
    <row r="55" spans="2:14" thickBot="1" x14ac:dyDescent="0.3">
      <c r="B55" s="10" t="s">
        <v>15</v>
      </c>
      <c r="C55" s="4"/>
      <c r="D55" s="77">
        <v>72.052898960018894</v>
      </c>
      <c r="E55" s="77">
        <v>70.775588802787723</v>
      </c>
      <c r="F55" s="69">
        <f t="shared" si="8"/>
        <v>1.8047326470011171E-2</v>
      </c>
      <c r="G55" s="12"/>
      <c r="J55" s="10" t="s">
        <v>158</v>
      </c>
      <c r="K55" s="4"/>
      <c r="L55" s="77">
        <f t="shared" si="9"/>
        <v>72.052898960018894</v>
      </c>
      <c r="M55" s="77">
        <f t="shared" si="10"/>
        <v>70.775588802787723</v>
      </c>
      <c r="N55" s="69">
        <f t="shared" si="11"/>
        <v>1.8047326470011171E-2</v>
      </c>
    </row>
    <row r="57" spans="2:14" x14ac:dyDescent="0.3">
      <c r="D57" s="68"/>
      <c r="E57" s="68"/>
    </row>
    <row r="58" spans="2:14" x14ac:dyDescent="0.3">
      <c r="D58" s="68"/>
      <c r="E58" s="68"/>
      <c r="F58" s="75"/>
    </row>
    <row r="59" spans="2:14" x14ac:dyDescent="0.3">
      <c r="D59" s="68"/>
      <c r="E59" s="68"/>
    </row>
  </sheetData>
  <mergeCells count="33">
    <mergeCell ref="J45:J46"/>
    <mergeCell ref="N45:N46"/>
    <mergeCell ref="B5:B6"/>
    <mergeCell ref="J5:J6"/>
    <mergeCell ref="J15:K15"/>
    <mergeCell ref="J17:K17"/>
    <mergeCell ref="J18:K18"/>
    <mergeCell ref="J23:N23"/>
    <mergeCell ref="J25:J26"/>
    <mergeCell ref="N25:N26"/>
    <mergeCell ref="B45:B46"/>
    <mergeCell ref="F45:F46"/>
    <mergeCell ref="J27:K27"/>
    <mergeCell ref="B42:F42"/>
    <mergeCell ref="B17:C17"/>
    <mergeCell ref="B18:C18"/>
    <mergeCell ref="J3:N3"/>
    <mergeCell ref="N5:N6"/>
    <mergeCell ref="J7:K7"/>
    <mergeCell ref="J13:K13"/>
    <mergeCell ref="B15:C15"/>
    <mergeCell ref="B3:F3"/>
    <mergeCell ref="B25:B26"/>
    <mergeCell ref="F25:F26"/>
    <mergeCell ref="F5:F6"/>
    <mergeCell ref="B7:C7"/>
    <mergeCell ref="B13:C13"/>
    <mergeCell ref="B23:F23"/>
    <mergeCell ref="J42:N42"/>
    <mergeCell ref="J33:K33"/>
    <mergeCell ref="J35:K35"/>
    <mergeCell ref="J37:K37"/>
    <mergeCell ref="J38:K38"/>
  </mergeCells>
  <pageMargins left="0.7" right="0.7" top="0.75" bottom="0.75" header="0.3" footer="0.3"/>
  <pageSetup scale="92" orientation="portrait" r:id="rId1"/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9"/>
  <sheetViews>
    <sheetView showGridLines="0" zoomScaleNormal="100" workbookViewId="0">
      <selection activeCell="D13" sqref="D13:F13"/>
    </sheetView>
  </sheetViews>
  <sheetFormatPr baseColWidth="10" defaultRowHeight="12.5" x14ac:dyDescent="0.25"/>
  <cols>
    <col min="2" max="2" width="10.81640625" style="14"/>
    <col min="3" max="3" width="31.26953125" style="14" customWidth="1"/>
    <col min="7" max="7" width="6" customWidth="1"/>
    <col min="8" max="8" width="2.453125" style="49" customWidth="1"/>
    <col min="9" max="9" width="3.81640625" customWidth="1"/>
    <col min="10" max="10" width="10.81640625" style="14"/>
    <col min="11" max="11" width="27.26953125" style="14" customWidth="1"/>
  </cols>
  <sheetData>
    <row r="3" spans="2:14" ht="15.5" x14ac:dyDescent="0.25">
      <c r="B3" s="96" t="s">
        <v>75</v>
      </c>
      <c r="C3" s="96"/>
      <c r="D3" s="96"/>
      <c r="E3" s="96"/>
      <c r="F3" s="96"/>
      <c r="J3" s="96" t="s">
        <v>163</v>
      </c>
      <c r="K3" s="96"/>
      <c r="L3" s="96"/>
      <c r="M3" s="96"/>
      <c r="N3" s="96"/>
    </row>
    <row r="5" spans="2:14" ht="17.25" customHeight="1" x14ac:dyDescent="0.25">
      <c r="B5" s="102" t="s">
        <v>0</v>
      </c>
      <c r="C5" s="98"/>
      <c r="D5" s="86">
        <f>+'Main KPIs'!D5</f>
        <v>45200</v>
      </c>
      <c r="E5" s="86">
        <f>+'Main KPIs'!E5</f>
        <v>44835</v>
      </c>
      <c r="F5" s="100" t="s">
        <v>1</v>
      </c>
      <c r="J5" s="104" t="s">
        <v>0</v>
      </c>
      <c r="K5" s="104"/>
      <c r="L5" s="86">
        <f>+'Main KPIs'!L5</f>
        <v>45200</v>
      </c>
      <c r="M5" s="86">
        <f>+'Main KPIs'!M5</f>
        <v>44835</v>
      </c>
      <c r="N5" s="100" t="s">
        <v>102</v>
      </c>
    </row>
    <row r="6" spans="2:14" ht="10.5" customHeight="1" thickBot="1" x14ac:dyDescent="0.3">
      <c r="B6" s="103"/>
      <c r="C6" s="99"/>
      <c r="D6" s="87">
        <f>+'Main KPIs'!D6</f>
        <v>45291</v>
      </c>
      <c r="E6" s="87">
        <f>+'Main KPIs'!E6</f>
        <v>44926</v>
      </c>
      <c r="F6" s="101"/>
      <c r="J6" s="105"/>
      <c r="K6" s="105"/>
      <c r="L6" s="87">
        <f>+'Main KPIs'!L6</f>
        <v>45291</v>
      </c>
      <c r="M6" s="87">
        <f>+'Main KPIs'!M6</f>
        <v>44926</v>
      </c>
      <c r="N6" s="101"/>
    </row>
    <row r="7" spans="2:14" ht="13" thickBot="1" x14ac:dyDescent="0.3">
      <c r="B7" s="97" t="s">
        <v>16</v>
      </c>
      <c r="C7" s="97"/>
      <c r="D7" s="77">
        <f>+'Main KPIs'!D7</f>
        <v>1132.3481253692362</v>
      </c>
      <c r="E7" s="77">
        <f>+'Main KPIs'!E7</f>
        <v>1044.2644460131389</v>
      </c>
      <c r="F7" s="69">
        <f t="shared" ref="F7:F18" si="0">+D7/E7-1</f>
        <v>8.4349974465173894E-2</v>
      </c>
      <c r="G7" s="12"/>
      <c r="H7" s="50"/>
      <c r="I7" s="12"/>
      <c r="J7" s="97" t="s">
        <v>162</v>
      </c>
      <c r="K7" s="97"/>
      <c r="L7" s="77">
        <f>+D7</f>
        <v>1132.3481253692362</v>
      </c>
      <c r="M7" s="77">
        <f>+E7</f>
        <v>1044.2644460131389</v>
      </c>
      <c r="N7" s="69">
        <f>+F7</f>
        <v>8.4349974465173894E-2</v>
      </c>
    </row>
    <row r="8" spans="2:14" ht="13" thickBot="1" x14ac:dyDescent="0.3">
      <c r="B8" s="28"/>
      <c r="C8" s="51" t="s">
        <v>3</v>
      </c>
      <c r="D8" s="78">
        <f>+'Main KPIs'!D8</f>
        <v>903.82656214613064</v>
      </c>
      <c r="E8" s="78">
        <f>+'Main KPIs'!E8</f>
        <v>839.83900000000006</v>
      </c>
      <c r="F8" s="69">
        <f t="shared" si="0"/>
        <v>7.619027235711906E-2</v>
      </c>
      <c r="G8" s="12"/>
      <c r="H8" s="50"/>
      <c r="I8" s="12"/>
      <c r="J8" s="28"/>
      <c r="K8" s="51" t="s">
        <v>91</v>
      </c>
      <c r="L8" s="78">
        <f t="shared" ref="L8:L18" si="1">+D8</f>
        <v>903.82656214613064</v>
      </c>
      <c r="M8" s="78">
        <f t="shared" ref="M8:M18" si="2">+E8</f>
        <v>839.83900000000006</v>
      </c>
      <c r="N8" s="69">
        <f t="shared" ref="N8:N18" si="3">+F8</f>
        <v>7.619027235711906E-2</v>
      </c>
    </row>
    <row r="9" spans="2:14" ht="13" thickBot="1" x14ac:dyDescent="0.3">
      <c r="B9" s="28"/>
      <c r="C9" s="51" t="s">
        <v>4</v>
      </c>
      <c r="D9" s="78">
        <f>+'Main KPIs'!D9</f>
        <v>222.73509031905718</v>
      </c>
      <c r="E9" s="78">
        <f>+'Main KPIs'!E9</f>
        <v>198.286</v>
      </c>
      <c r="F9" s="69">
        <f t="shared" si="0"/>
        <v>0.12330215102960973</v>
      </c>
      <c r="G9" s="12"/>
      <c r="H9" s="50"/>
      <c r="I9" s="12"/>
      <c r="J9" s="28"/>
      <c r="K9" s="51" t="s">
        <v>92</v>
      </c>
      <c r="L9" s="78">
        <f t="shared" si="1"/>
        <v>222.73509031905718</v>
      </c>
      <c r="M9" s="78">
        <f t="shared" si="2"/>
        <v>198.286</v>
      </c>
      <c r="N9" s="69">
        <f t="shared" si="3"/>
        <v>0.12330215102960973</v>
      </c>
    </row>
    <row r="10" spans="2:14" ht="13" thickBot="1" x14ac:dyDescent="0.3">
      <c r="B10" s="28"/>
      <c r="C10" s="51" t="s">
        <v>5</v>
      </c>
      <c r="D10" s="78">
        <f>+'Main KPIs'!D10</f>
        <v>55.654213167319845</v>
      </c>
      <c r="E10" s="78">
        <f>+'Main KPIs'!E10</f>
        <v>52.701999999999998</v>
      </c>
      <c r="F10" s="69">
        <f t="shared" si="0"/>
        <v>5.6017099300213369E-2</v>
      </c>
      <c r="G10" s="12"/>
      <c r="H10" s="50"/>
      <c r="I10" s="12"/>
      <c r="J10" s="28"/>
      <c r="K10" s="51" t="s">
        <v>93</v>
      </c>
      <c r="L10" s="78">
        <f t="shared" si="1"/>
        <v>55.654213167319845</v>
      </c>
      <c r="M10" s="78">
        <f t="shared" si="2"/>
        <v>52.701999999999998</v>
      </c>
      <c r="N10" s="69">
        <f t="shared" si="3"/>
        <v>5.6017099300213369E-2</v>
      </c>
    </row>
    <row r="11" spans="2:14" ht="13" thickBot="1" x14ac:dyDescent="0.3">
      <c r="B11" s="28"/>
      <c r="C11" s="51" t="s">
        <v>6</v>
      </c>
      <c r="D11" s="78">
        <f>+'Main KPIs'!D11</f>
        <v>5.5533432560145508</v>
      </c>
      <c r="E11" s="78">
        <f>+'Main KPIs'!E11</f>
        <v>4.3620000000000001</v>
      </c>
      <c r="F11" s="69">
        <f t="shared" si="0"/>
        <v>0.27311858230503216</v>
      </c>
      <c r="G11" s="12"/>
      <c r="H11" s="50"/>
      <c r="I11" s="12"/>
      <c r="J11" s="28"/>
      <c r="K11" s="51" t="s">
        <v>94</v>
      </c>
      <c r="L11" s="78">
        <f t="shared" si="1"/>
        <v>5.5533432560145508</v>
      </c>
      <c r="M11" s="78">
        <f t="shared" si="2"/>
        <v>4.3620000000000001</v>
      </c>
      <c r="N11" s="69">
        <f t="shared" si="3"/>
        <v>0.27311858230503216</v>
      </c>
    </row>
    <row r="12" spans="2:14" ht="13" thickBot="1" x14ac:dyDescent="0.3">
      <c r="B12" s="28"/>
      <c r="C12" s="29" t="s">
        <v>7</v>
      </c>
      <c r="D12" s="71">
        <f>+'Main KPIs'!D12</f>
        <v>-55.421083519285943</v>
      </c>
      <c r="E12" s="71">
        <f>+'Main KPIs'!E12</f>
        <v>-50.924553986861135</v>
      </c>
      <c r="F12" s="69">
        <f t="shared" si="0"/>
        <v>8.8297867735571023E-2</v>
      </c>
      <c r="G12" s="12"/>
      <c r="H12" s="50"/>
      <c r="I12" s="12"/>
      <c r="J12" s="28"/>
      <c r="K12" s="29" t="s">
        <v>95</v>
      </c>
      <c r="L12" s="71">
        <f t="shared" si="1"/>
        <v>-55.421083519285943</v>
      </c>
      <c r="M12" s="71">
        <f t="shared" si="2"/>
        <v>-50.924553986861135</v>
      </c>
      <c r="N12" s="69">
        <f t="shared" si="3"/>
        <v>8.8297867735571023E-2</v>
      </c>
    </row>
    <row r="13" spans="2:14" ht="13" thickBot="1" x14ac:dyDescent="0.3">
      <c r="B13" s="97" t="s">
        <v>70</v>
      </c>
      <c r="C13" s="97"/>
      <c r="D13" s="77">
        <f>+'Main KPIs'!D27</f>
        <v>277.27112536923624</v>
      </c>
      <c r="E13" s="77">
        <f>+'Main KPIs'!E27</f>
        <v>263.94844601313883</v>
      </c>
      <c r="F13" s="69">
        <f t="shared" si="0"/>
        <v>5.0474551213816277E-2</v>
      </c>
      <c r="G13" s="12"/>
      <c r="H13" s="50"/>
      <c r="I13" s="12"/>
      <c r="J13" s="97" t="s">
        <v>124</v>
      </c>
      <c r="K13" s="97"/>
      <c r="L13" s="77">
        <f t="shared" si="1"/>
        <v>277.27112536923624</v>
      </c>
      <c r="M13" s="77">
        <f t="shared" si="2"/>
        <v>263.94844601313883</v>
      </c>
      <c r="N13" s="69">
        <f t="shared" si="3"/>
        <v>5.0474551213816277E-2</v>
      </c>
    </row>
    <row r="14" spans="2:14" ht="13" thickBot="1" x14ac:dyDescent="0.3">
      <c r="B14" s="52"/>
      <c r="C14" s="29" t="s">
        <v>3</v>
      </c>
      <c r="D14" s="76">
        <f>+'Main KPIs'!D28</f>
        <v>87.841562146130613</v>
      </c>
      <c r="E14" s="76">
        <f>+'Main KPIs'!E28</f>
        <v>96.07</v>
      </c>
      <c r="F14" s="69">
        <f t="shared" si="0"/>
        <v>-8.5650440864675548E-2</v>
      </c>
      <c r="G14" s="12"/>
      <c r="H14" s="50"/>
      <c r="I14" s="12"/>
      <c r="J14" s="52"/>
      <c r="K14" s="29" t="s">
        <v>91</v>
      </c>
      <c r="L14" s="76">
        <f t="shared" si="1"/>
        <v>87.841562146130613</v>
      </c>
      <c r="M14" s="76">
        <f t="shared" si="2"/>
        <v>96.07</v>
      </c>
      <c r="N14" s="69">
        <f t="shared" si="3"/>
        <v>-8.5650440864675548E-2</v>
      </c>
    </row>
    <row r="15" spans="2:14" ht="13" thickBot="1" x14ac:dyDescent="0.3">
      <c r="B15" s="52"/>
      <c r="C15" s="29" t="s">
        <v>4</v>
      </c>
      <c r="D15" s="76">
        <f>+'Main KPIs'!D29</f>
        <v>183.23009031905718</v>
      </c>
      <c r="E15" s="76">
        <f>+'Main KPIs'!E29</f>
        <v>157.523</v>
      </c>
      <c r="F15" s="69">
        <f t="shared" si="0"/>
        <v>0.16319578930732148</v>
      </c>
      <c r="G15" s="12"/>
      <c r="H15" s="50"/>
      <c r="I15" s="12"/>
      <c r="J15" s="52"/>
      <c r="K15" s="29" t="s">
        <v>92</v>
      </c>
      <c r="L15" s="76">
        <f t="shared" si="1"/>
        <v>183.23009031905718</v>
      </c>
      <c r="M15" s="76">
        <f t="shared" si="2"/>
        <v>157.523</v>
      </c>
      <c r="N15" s="69">
        <f t="shared" si="3"/>
        <v>0.16319578930732148</v>
      </c>
    </row>
    <row r="16" spans="2:14" ht="13" thickBot="1" x14ac:dyDescent="0.3">
      <c r="B16" s="52"/>
      <c r="C16" s="29" t="s">
        <v>5</v>
      </c>
      <c r="D16" s="76">
        <f>+'Main KPIs'!D30</f>
        <v>22.810213167319844</v>
      </c>
      <c r="E16" s="76">
        <f>+'Main KPIs'!E30</f>
        <v>22.451000000000001</v>
      </c>
      <c r="F16" s="69">
        <f t="shared" si="0"/>
        <v>1.5999873828330236E-2</v>
      </c>
      <c r="G16" s="12"/>
      <c r="H16" s="50"/>
      <c r="I16" s="12"/>
      <c r="J16" s="52"/>
      <c r="K16" s="29" t="s">
        <v>93</v>
      </c>
      <c r="L16" s="76">
        <f t="shared" si="1"/>
        <v>22.810213167319844</v>
      </c>
      <c r="M16" s="76">
        <f t="shared" si="2"/>
        <v>22.451000000000001</v>
      </c>
      <c r="N16" s="69">
        <f t="shared" si="3"/>
        <v>1.5999873828330236E-2</v>
      </c>
    </row>
    <row r="17" spans="2:14" ht="13" thickBot="1" x14ac:dyDescent="0.3">
      <c r="B17" s="52"/>
      <c r="C17" s="29" t="s">
        <v>6</v>
      </c>
      <c r="D17" s="76">
        <f>+'Main KPIs'!D31</f>
        <v>4.5083432560145509</v>
      </c>
      <c r="E17" s="76">
        <f>+'Main KPIs'!E31</f>
        <v>4.1559999999999997</v>
      </c>
      <c r="F17" s="69">
        <f t="shared" si="0"/>
        <v>8.477941675037326E-2</v>
      </c>
      <c r="G17" s="12"/>
      <c r="H17" s="50"/>
      <c r="I17" s="12"/>
      <c r="J17" s="52"/>
      <c r="K17" s="29" t="s">
        <v>94</v>
      </c>
      <c r="L17" s="76">
        <f t="shared" si="1"/>
        <v>4.5083432560145509</v>
      </c>
      <c r="M17" s="76">
        <f t="shared" si="2"/>
        <v>4.1559999999999997</v>
      </c>
      <c r="N17" s="69">
        <f t="shared" si="3"/>
        <v>8.477941675037326E-2</v>
      </c>
    </row>
    <row r="18" spans="2:14" ht="13" thickBot="1" x14ac:dyDescent="0.3">
      <c r="B18" s="52"/>
      <c r="C18" s="29" t="s">
        <v>7</v>
      </c>
      <c r="D18" s="71">
        <f>+'Main KPIs'!D32</f>
        <v>-21.11908351928594</v>
      </c>
      <c r="E18" s="71">
        <f>+'Main KPIs'!E32</f>
        <v>-16.251553986861136</v>
      </c>
      <c r="F18" s="69">
        <f t="shared" si="0"/>
        <v>0.29951163663241354</v>
      </c>
      <c r="G18" s="12"/>
      <c r="H18" s="50"/>
      <c r="I18" s="12"/>
      <c r="J18" s="52"/>
      <c r="K18" s="29" t="s">
        <v>95</v>
      </c>
      <c r="L18" s="71">
        <f t="shared" si="1"/>
        <v>-21.11908351928594</v>
      </c>
      <c r="M18" s="71">
        <f t="shared" si="2"/>
        <v>-16.251553986861136</v>
      </c>
      <c r="N18" s="69">
        <f t="shared" si="3"/>
        <v>0.29951163663241354</v>
      </c>
    </row>
    <row r="19" spans="2:14" x14ac:dyDescent="0.25">
      <c r="D19" s="41"/>
      <c r="E19" s="41"/>
      <c r="L19" s="41"/>
      <c r="M19" s="41"/>
    </row>
  </sheetData>
  <mergeCells count="11">
    <mergeCell ref="B3:F3"/>
    <mergeCell ref="J3:N3"/>
    <mergeCell ref="N5:N6"/>
    <mergeCell ref="J7:K7"/>
    <mergeCell ref="J13:K13"/>
    <mergeCell ref="B5:C6"/>
    <mergeCell ref="F5:F6"/>
    <mergeCell ref="B7:C7"/>
    <mergeCell ref="B13:C13"/>
    <mergeCell ref="J5:J6"/>
    <mergeCell ref="K5:K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"/>
  <sheetViews>
    <sheetView showGridLines="0" tabSelected="1" zoomScaleNormal="100" workbookViewId="0">
      <selection activeCell="J17" sqref="J17"/>
    </sheetView>
  </sheetViews>
  <sheetFormatPr baseColWidth="10" defaultRowHeight="12.5" x14ac:dyDescent="0.25"/>
  <cols>
    <col min="2" max="2" width="12.54296875" bestFit="1" customWidth="1"/>
    <col min="3" max="3" width="33" customWidth="1"/>
    <col min="7" max="7" width="4.81640625" customWidth="1"/>
    <col min="8" max="8" width="2.453125" style="49" customWidth="1"/>
    <col min="9" max="9" width="3.81640625" customWidth="1"/>
    <col min="10" max="10" width="12.54296875" bestFit="1" customWidth="1"/>
    <col min="11" max="11" width="29.453125" customWidth="1"/>
  </cols>
  <sheetData>
    <row r="3" spans="2:15" ht="15.5" x14ac:dyDescent="0.25">
      <c r="B3" s="96" t="s">
        <v>76</v>
      </c>
      <c r="C3" s="96"/>
      <c r="D3" s="96"/>
      <c r="E3" s="96"/>
      <c r="F3" s="96"/>
      <c r="J3" s="96" t="s">
        <v>164</v>
      </c>
      <c r="K3" s="96"/>
      <c r="L3" s="96"/>
      <c r="M3" s="96"/>
      <c r="N3" s="96"/>
    </row>
    <row r="5" spans="2:15" ht="12" customHeight="1" x14ac:dyDescent="0.25">
      <c r="B5" s="104" t="s">
        <v>0</v>
      </c>
      <c r="C5" s="15"/>
      <c r="D5" s="86">
        <f>+'Main KPIs'!D5</f>
        <v>45200</v>
      </c>
      <c r="E5" s="86">
        <f>+'Main KPIs'!E5</f>
        <v>44835</v>
      </c>
      <c r="F5" s="106" t="s">
        <v>1</v>
      </c>
      <c r="J5" s="104" t="s">
        <v>0</v>
      </c>
      <c r="K5" s="15"/>
      <c r="L5" s="86">
        <f>+'Main KPIs'!L5</f>
        <v>45200</v>
      </c>
      <c r="M5" s="86">
        <f>+'Main KPIs'!M5</f>
        <v>44835</v>
      </c>
      <c r="N5" s="100" t="s">
        <v>102</v>
      </c>
    </row>
    <row r="6" spans="2:15" ht="13" thickBot="1" x14ac:dyDescent="0.3">
      <c r="B6" s="105"/>
      <c r="C6" s="16"/>
      <c r="D6" s="87">
        <f>+'Main KPIs'!D6</f>
        <v>45291</v>
      </c>
      <c r="E6" s="87">
        <f>+'Main KPIs'!E6</f>
        <v>44926</v>
      </c>
      <c r="F6" s="107"/>
      <c r="J6" s="105"/>
      <c r="K6" s="16"/>
      <c r="L6" s="87">
        <f>+'Main KPIs'!L6</f>
        <v>45291</v>
      </c>
      <c r="M6" s="87">
        <f>+'Main KPIs'!M6</f>
        <v>44926</v>
      </c>
      <c r="N6" s="101"/>
    </row>
    <row r="7" spans="2:15" ht="13" thickBot="1" x14ac:dyDescent="0.3">
      <c r="B7" s="10" t="s">
        <v>17</v>
      </c>
      <c r="C7" s="10"/>
      <c r="D7" s="77">
        <f>+'Main KPIs'!D13</f>
        <v>1119.1936316286635</v>
      </c>
      <c r="E7" s="77">
        <f>+'Main KPIs'!E13</f>
        <v>1052.3049215435151</v>
      </c>
      <c r="F7" s="69">
        <f t="shared" ref="F7:F10" si="0">+D7/E7-1</f>
        <v>6.3564000049564084E-2</v>
      </c>
      <c r="G7" s="12"/>
      <c r="H7" s="50"/>
      <c r="I7" s="12"/>
      <c r="J7" s="97" t="s">
        <v>162</v>
      </c>
      <c r="K7" s="97"/>
      <c r="L7" s="42">
        <f>+D7</f>
        <v>1119.1936316286635</v>
      </c>
      <c r="M7" s="77">
        <f t="shared" ref="M7:N7" si="1">+E7</f>
        <v>1052.3049215435151</v>
      </c>
      <c r="N7" s="69">
        <f t="shared" si="1"/>
        <v>6.3564000049564084E-2</v>
      </c>
      <c r="O7" s="12"/>
    </row>
    <row r="8" spans="2:15" ht="13" thickBot="1" x14ac:dyDescent="0.3">
      <c r="B8" s="12"/>
      <c r="C8" s="51" t="s">
        <v>174</v>
      </c>
      <c r="D8" s="76">
        <f>+'Main KPIs'!D14</f>
        <v>1119.1936316286635</v>
      </c>
      <c r="E8" s="78">
        <f>+'Main KPIs'!E14</f>
        <v>1052.3049215435151</v>
      </c>
      <c r="F8" s="69">
        <f t="shared" si="0"/>
        <v>6.3564000049564084E-2</v>
      </c>
      <c r="G8" s="12"/>
      <c r="H8" s="50"/>
      <c r="I8" s="12"/>
      <c r="J8" s="28"/>
      <c r="K8" s="51" t="s">
        <v>175</v>
      </c>
      <c r="L8" s="43">
        <f>+D8</f>
        <v>1119.1936316286635</v>
      </c>
      <c r="M8" s="78">
        <f t="shared" ref="M8" si="2">+E8</f>
        <v>1052.3049215435151</v>
      </c>
      <c r="N8" s="69">
        <f t="shared" ref="N8" si="3">+F8</f>
        <v>6.3564000049564084E-2</v>
      </c>
      <c r="O8" s="12"/>
    </row>
    <row r="9" spans="2:15" ht="13" thickBot="1" x14ac:dyDescent="0.3">
      <c r="B9" s="10" t="s">
        <v>70</v>
      </c>
      <c r="C9" s="10"/>
      <c r="D9" s="77">
        <f>+'Main KPIs'!D33</f>
        <v>95.984631628663578</v>
      </c>
      <c r="E9" s="77">
        <f>+'Main KPIs'!E33</f>
        <v>78.507921543514954</v>
      </c>
      <c r="F9" s="69">
        <f t="shared" si="0"/>
        <v>0.22261078553024394</v>
      </c>
      <c r="G9" s="12"/>
      <c r="H9" s="50"/>
      <c r="I9" s="12"/>
      <c r="J9" s="97" t="s">
        <v>124</v>
      </c>
      <c r="K9" s="97"/>
      <c r="L9" s="42">
        <f t="shared" ref="L9:L10" si="4">+D9</f>
        <v>95.984631628663578</v>
      </c>
      <c r="M9" s="77">
        <f t="shared" ref="M9:M10" si="5">+E9</f>
        <v>78.507921543514954</v>
      </c>
      <c r="N9" s="69">
        <f t="shared" ref="N9:N10" si="6">+F9</f>
        <v>0.22261078553024394</v>
      </c>
      <c r="O9" s="12"/>
    </row>
    <row r="10" spans="2:15" ht="13" thickBot="1" x14ac:dyDescent="0.3">
      <c r="B10" s="12"/>
      <c r="C10" s="51" t="s">
        <v>174</v>
      </c>
      <c r="D10" s="76">
        <f>+'Main KPIs'!D34</f>
        <v>95.984631628663578</v>
      </c>
      <c r="E10" s="78">
        <f>+'Main KPIs'!E34</f>
        <v>78.507921543514954</v>
      </c>
      <c r="F10" s="69">
        <f t="shared" si="0"/>
        <v>0.22261078553024394</v>
      </c>
      <c r="G10" s="12"/>
      <c r="H10" s="50"/>
      <c r="I10" s="12"/>
      <c r="J10" s="28"/>
      <c r="K10" s="51" t="s">
        <v>175</v>
      </c>
      <c r="L10" s="43">
        <f t="shared" si="4"/>
        <v>95.984631628663578</v>
      </c>
      <c r="M10" s="78">
        <f t="shared" si="5"/>
        <v>78.507921543514954</v>
      </c>
      <c r="N10" s="69">
        <f t="shared" si="6"/>
        <v>0.22261078553024394</v>
      </c>
      <c r="O10" s="12"/>
    </row>
    <row r="11" spans="2:15" x14ac:dyDescent="0.25">
      <c r="B11" s="12"/>
      <c r="C11" s="12"/>
      <c r="D11" s="12"/>
      <c r="E11" s="12"/>
      <c r="F11" s="12"/>
      <c r="G11" s="12"/>
      <c r="H11" s="50"/>
      <c r="I11" s="12"/>
      <c r="J11" s="12"/>
      <c r="K11" s="12"/>
      <c r="L11" s="12"/>
      <c r="M11" s="12"/>
      <c r="N11" s="12"/>
      <c r="O11" s="1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scale="9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3"/>
  <sheetViews>
    <sheetView showGridLines="0" zoomScaleNormal="100" workbookViewId="0">
      <selection activeCell="J24" sqref="J24"/>
    </sheetView>
  </sheetViews>
  <sheetFormatPr baseColWidth="10" defaultRowHeight="12.5" x14ac:dyDescent="0.25"/>
  <cols>
    <col min="3" max="3" width="31.81640625" customWidth="1"/>
    <col min="7" max="7" width="4.54296875" customWidth="1"/>
    <col min="8" max="8" width="2.453125" style="49" customWidth="1"/>
    <col min="9" max="9" width="3.1796875" customWidth="1"/>
    <col min="11" max="11" width="37.1796875" customWidth="1"/>
  </cols>
  <sheetData>
    <row r="3" spans="2:14" ht="15.5" x14ac:dyDescent="0.25">
      <c r="B3" s="96" t="s">
        <v>77</v>
      </c>
      <c r="C3" s="96"/>
      <c r="D3" s="96"/>
      <c r="E3" s="96"/>
      <c r="F3" s="96"/>
      <c r="J3" s="96" t="s">
        <v>165</v>
      </c>
      <c r="K3" s="96"/>
      <c r="L3" s="96"/>
      <c r="M3" s="96"/>
      <c r="N3" s="96"/>
    </row>
    <row r="5" spans="2:14" ht="16.5" customHeight="1" x14ac:dyDescent="0.25">
      <c r="B5" s="104" t="s">
        <v>0</v>
      </c>
      <c r="C5" s="15"/>
      <c r="D5" s="86">
        <f>+'Main KPIs'!D5</f>
        <v>45200</v>
      </c>
      <c r="E5" s="86">
        <f>+'Main KPIs'!E5</f>
        <v>44835</v>
      </c>
      <c r="F5" s="106" t="s">
        <v>1</v>
      </c>
      <c r="J5" s="104" t="s">
        <v>0</v>
      </c>
      <c r="K5" s="15"/>
      <c r="L5" s="86">
        <f>+'Main KPIs'!L5</f>
        <v>45200</v>
      </c>
      <c r="M5" s="86">
        <f>+'Main KPIs'!M5</f>
        <v>44835</v>
      </c>
      <c r="N5" s="100" t="s">
        <v>102</v>
      </c>
    </row>
    <row r="6" spans="2:14" ht="13" thickBot="1" x14ac:dyDescent="0.3">
      <c r="B6" s="105"/>
      <c r="C6" s="16"/>
      <c r="D6" s="87">
        <f>+'Main KPIs'!D6</f>
        <v>45291</v>
      </c>
      <c r="E6" s="87">
        <f>+'Main KPIs'!E6</f>
        <v>44926</v>
      </c>
      <c r="F6" s="107"/>
      <c r="J6" s="105"/>
      <c r="K6" s="16"/>
      <c r="L6" s="87">
        <f>+'Main KPIs'!L6</f>
        <v>45291</v>
      </c>
      <c r="M6" s="87">
        <f>+'Main KPIs'!M6</f>
        <v>44926</v>
      </c>
      <c r="N6" s="101"/>
    </row>
    <row r="7" spans="2:14" ht="13" thickBot="1" x14ac:dyDescent="0.3">
      <c r="B7" s="10" t="s">
        <v>17</v>
      </c>
      <c r="C7" s="10"/>
      <c r="D7" s="77">
        <f>+'Main KPIs'!D15</f>
        <v>929.0812432939864</v>
      </c>
      <c r="E7" s="77">
        <f>+'Main KPIs'!E15</f>
        <v>903.09462915360814</v>
      </c>
      <c r="F7" s="69">
        <f t="shared" ref="F7:F10" si="0">+D7/E7-1</f>
        <v>2.8775073288535902E-2</v>
      </c>
      <c r="G7" s="12"/>
      <c r="H7" s="50"/>
      <c r="I7" s="12"/>
      <c r="J7" s="97" t="s">
        <v>162</v>
      </c>
      <c r="K7" s="97"/>
      <c r="L7" s="42">
        <f>+D7</f>
        <v>929.0812432939864</v>
      </c>
      <c r="M7" s="77">
        <f t="shared" ref="M7:N10" si="1">+E7</f>
        <v>903.09462915360814</v>
      </c>
      <c r="N7" s="69">
        <f t="shared" si="1"/>
        <v>2.8775073288535902E-2</v>
      </c>
    </row>
    <row r="8" spans="2:14" ht="13" thickBot="1" x14ac:dyDescent="0.3">
      <c r="B8" s="12"/>
      <c r="C8" s="20" t="s">
        <v>3</v>
      </c>
      <c r="D8" s="76">
        <f>+'Main KPIs'!D16</f>
        <v>929.0812432939864</v>
      </c>
      <c r="E8" s="76">
        <f>+'Main KPIs'!E16</f>
        <v>903.09462915360814</v>
      </c>
      <c r="F8" s="69">
        <f t="shared" si="0"/>
        <v>2.8775073288535902E-2</v>
      </c>
      <c r="G8" s="12"/>
      <c r="H8" s="50"/>
      <c r="I8" s="12"/>
      <c r="J8" s="28"/>
      <c r="K8" s="51" t="s">
        <v>91</v>
      </c>
      <c r="L8" s="43">
        <f>+D8</f>
        <v>929.0812432939864</v>
      </c>
      <c r="M8" s="76">
        <f t="shared" si="1"/>
        <v>903.09462915360814</v>
      </c>
      <c r="N8" s="69">
        <f t="shared" si="1"/>
        <v>2.8775073288535902E-2</v>
      </c>
    </row>
    <row r="9" spans="2:14" ht="13" thickBot="1" x14ac:dyDescent="0.3">
      <c r="B9" s="10" t="s">
        <v>70</v>
      </c>
      <c r="C9" s="10"/>
      <c r="D9" s="77">
        <f>+'Main KPIs'!D35</f>
        <v>54.167243293986388</v>
      </c>
      <c r="E9" s="77">
        <f>+'Main KPIs'!E35</f>
        <v>56.406629153608165</v>
      </c>
      <c r="F9" s="69">
        <f t="shared" si="0"/>
        <v>-3.9700756688073269E-2</v>
      </c>
      <c r="G9" s="12"/>
      <c r="H9" s="50"/>
      <c r="I9" s="12"/>
      <c r="J9" s="97" t="s">
        <v>124</v>
      </c>
      <c r="K9" s="97"/>
      <c r="L9" s="42">
        <f t="shared" ref="L9:L10" si="2">+D9</f>
        <v>54.167243293986388</v>
      </c>
      <c r="M9" s="77">
        <f t="shared" si="1"/>
        <v>56.406629153608165</v>
      </c>
      <c r="N9" s="69">
        <f t="shared" si="1"/>
        <v>-3.9700756688073269E-2</v>
      </c>
    </row>
    <row r="10" spans="2:14" ht="18" customHeight="1" thickBot="1" x14ac:dyDescent="0.3">
      <c r="B10" s="12"/>
      <c r="C10" s="20" t="s">
        <v>3</v>
      </c>
      <c r="D10" s="76">
        <f>+'Main KPIs'!D36</f>
        <v>54.167243293986388</v>
      </c>
      <c r="E10" s="76">
        <f>+'Main KPIs'!E36</f>
        <v>56.406629153608165</v>
      </c>
      <c r="F10" s="69">
        <f t="shared" si="0"/>
        <v>-3.9700756688073269E-2</v>
      </c>
      <c r="G10" s="12"/>
      <c r="H10" s="50"/>
      <c r="I10" s="12"/>
      <c r="J10" s="52"/>
      <c r="K10" s="29" t="s">
        <v>91</v>
      </c>
      <c r="L10" s="43">
        <f t="shared" si="2"/>
        <v>54.167243293986388</v>
      </c>
      <c r="M10" s="76">
        <f t="shared" si="1"/>
        <v>56.406629153608165</v>
      </c>
      <c r="N10" s="69">
        <f t="shared" si="1"/>
        <v>-3.9700756688073269E-2</v>
      </c>
    </row>
    <row r="11" spans="2:14" x14ac:dyDescent="0.25">
      <c r="B11" s="12"/>
      <c r="C11" s="12"/>
      <c r="D11" s="53"/>
      <c r="E11" s="53"/>
      <c r="F11" s="12"/>
      <c r="G11" s="12"/>
      <c r="H11" s="50"/>
      <c r="I11" s="12"/>
      <c r="J11" s="12"/>
      <c r="K11" s="12"/>
      <c r="L11" s="53"/>
      <c r="M11" s="53"/>
      <c r="N11" s="12"/>
    </row>
    <row r="12" spans="2:14" x14ac:dyDescent="0.25">
      <c r="B12" s="12"/>
      <c r="C12" s="12"/>
      <c r="D12" s="12"/>
      <c r="E12" s="12"/>
      <c r="F12" s="12"/>
      <c r="G12" s="12"/>
      <c r="H12" s="50"/>
      <c r="I12" s="12"/>
      <c r="J12" s="12"/>
      <c r="K12" s="12"/>
      <c r="L12" s="12"/>
      <c r="M12" s="12"/>
      <c r="N12" s="12"/>
    </row>
    <row r="13" spans="2:14" x14ac:dyDescent="0.25">
      <c r="B13" s="12"/>
      <c r="C13" s="12"/>
      <c r="D13" s="12"/>
      <c r="E13" s="12"/>
      <c r="F13" s="12"/>
      <c r="G13" s="12"/>
      <c r="H13" s="50"/>
      <c r="I13" s="12"/>
      <c r="J13" s="12"/>
      <c r="K13" s="12"/>
      <c r="L13" s="12"/>
      <c r="M13" s="12"/>
      <c r="N13" s="12"/>
    </row>
    <row r="14" spans="2:14" x14ac:dyDescent="0.25">
      <c r="B14" s="12"/>
      <c r="C14" s="12"/>
      <c r="D14" s="12"/>
      <c r="E14" s="12"/>
      <c r="F14" s="12"/>
      <c r="G14" s="12"/>
      <c r="H14" s="50"/>
      <c r="I14" s="12"/>
      <c r="J14" s="12"/>
      <c r="K14" s="12"/>
      <c r="L14" s="12"/>
      <c r="M14" s="12"/>
      <c r="N14" s="12"/>
    </row>
    <row r="15" spans="2:14" x14ac:dyDescent="0.25">
      <c r="B15" s="12"/>
      <c r="C15" s="12"/>
      <c r="D15" s="12"/>
      <c r="E15" s="12"/>
      <c r="F15" s="12"/>
      <c r="G15" s="12"/>
      <c r="H15" s="50"/>
      <c r="I15" s="12"/>
      <c r="J15" s="12"/>
      <c r="K15" s="12"/>
      <c r="L15" s="12"/>
      <c r="M15" s="12"/>
      <c r="N15" s="12"/>
    </row>
    <row r="16" spans="2:14" x14ac:dyDescent="0.25">
      <c r="B16" s="12"/>
      <c r="C16" s="12"/>
      <c r="D16" s="12"/>
      <c r="E16" s="12"/>
      <c r="F16" s="12"/>
      <c r="G16" s="12"/>
      <c r="H16" s="50"/>
      <c r="I16" s="12"/>
      <c r="J16" s="12"/>
      <c r="K16" s="12"/>
      <c r="L16" s="12"/>
      <c r="M16" s="12"/>
      <c r="N16" s="12"/>
    </row>
    <row r="23" spans="4:5" x14ac:dyDescent="0.25">
      <c r="D23" s="82"/>
      <c r="E23" s="8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U60"/>
  <sheetViews>
    <sheetView showGridLines="0" topLeftCell="A19" zoomScale="90" zoomScaleNormal="90" workbookViewId="0">
      <selection activeCell="F69" sqref="F69"/>
    </sheetView>
  </sheetViews>
  <sheetFormatPr baseColWidth="10" defaultRowHeight="12.5" x14ac:dyDescent="0.25"/>
  <sheetData>
    <row r="12" spans="2:21" ht="13" thickBot="1" x14ac:dyDescent="0.3"/>
    <row r="13" spans="2:21" x14ac:dyDescent="0.25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</row>
    <row r="14" spans="2:21" x14ac:dyDescent="0.25">
      <c r="B14" s="33"/>
      <c r="U14" s="34"/>
    </row>
    <row r="15" spans="2:21" x14ac:dyDescent="0.25">
      <c r="B15" s="33"/>
      <c r="U15" s="34"/>
    </row>
    <row r="16" spans="2:21" x14ac:dyDescent="0.25">
      <c r="B16" s="33"/>
      <c r="U16" s="34"/>
    </row>
    <row r="17" spans="2:21" x14ac:dyDescent="0.25">
      <c r="B17" s="33"/>
      <c r="U17" s="34"/>
    </row>
    <row r="18" spans="2:21" x14ac:dyDescent="0.25">
      <c r="B18" s="33"/>
      <c r="U18" s="34"/>
    </row>
    <row r="19" spans="2:21" x14ac:dyDescent="0.25">
      <c r="B19" s="33"/>
      <c r="U19" s="34"/>
    </row>
    <row r="20" spans="2:21" x14ac:dyDescent="0.25">
      <c r="B20" s="33"/>
      <c r="U20" s="34"/>
    </row>
    <row r="21" spans="2:21" x14ac:dyDescent="0.25">
      <c r="B21" s="33"/>
      <c r="U21" s="34"/>
    </row>
    <row r="22" spans="2:21" x14ac:dyDescent="0.25">
      <c r="B22" s="33"/>
      <c r="U22" s="34"/>
    </row>
    <row r="23" spans="2:21" x14ac:dyDescent="0.25">
      <c r="B23" s="33"/>
      <c r="U23" s="34"/>
    </row>
    <row r="24" spans="2:21" x14ac:dyDescent="0.25">
      <c r="B24" s="33"/>
      <c r="U24" s="34"/>
    </row>
    <row r="25" spans="2:21" x14ac:dyDescent="0.25">
      <c r="B25" s="33"/>
      <c r="U25" s="34"/>
    </row>
    <row r="26" spans="2:21" x14ac:dyDescent="0.25">
      <c r="B26" s="33"/>
      <c r="U26" s="34"/>
    </row>
    <row r="27" spans="2:21" x14ac:dyDescent="0.25">
      <c r="B27" s="33"/>
      <c r="U27" s="34"/>
    </row>
    <row r="28" spans="2:21" x14ac:dyDescent="0.25">
      <c r="B28" s="33"/>
      <c r="U28" s="34"/>
    </row>
    <row r="29" spans="2:21" x14ac:dyDescent="0.25">
      <c r="B29" s="33"/>
      <c r="U29" s="34"/>
    </row>
    <row r="30" spans="2:21" x14ac:dyDescent="0.25">
      <c r="B30" s="33"/>
      <c r="U30" s="34"/>
    </row>
    <row r="31" spans="2:21" x14ac:dyDescent="0.25">
      <c r="B31" s="33"/>
      <c r="U31" s="34"/>
    </row>
    <row r="32" spans="2:21" x14ac:dyDescent="0.25">
      <c r="B32" s="33"/>
      <c r="U32" s="34"/>
    </row>
    <row r="33" spans="2:21" x14ac:dyDescent="0.25">
      <c r="B33" s="33"/>
      <c r="U33" s="34"/>
    </row>
    <row r="34" spans="2:21" x14ac:dyDescent="0.25">
      <c r="B34" s="33"/>
      <c r="U34" s="34"/>
    </row>
    <row r="35" spans="2:21" x14ac:dyDescent="0.25">
      <c r="B35" s="33"/>
      <c r="U35" s="34"/>
    </row>
    <row r="36" spans="2:21" x14ac:dyDescent="0.25">
      <c r="B36" s="33"/>
      <c r="U36" s="34"/>
    </row>
    <row r="37" spans="2:21" x14ac:dyDescent="0.25">
      <c r="B37" s="33"/>
      <c r="U37" s="34"/>
    </row>
    <row r="38" spans="2:21" x14ac:dyDescent="0.25">
      <c r="B38" s="33"/>
      <c r="U38" s="34"/>
    </row>
    <row r="39" spans="2:21" x14ac:dyDescent="0.25">
      <c r="B39" s="33"/>
      <c r="U39" s="34"/>
    </row>
    <row r="40" spans="2:21" x14ac:dyDescent="0.25">
      <c r="B40" s="33"/>
      <c r="U40" s="34"/>
    </row>
    <row r="41" spans="2:21" x14ac:dyDescent="0.25">
      <c r="B41" s="33"/>
      <c r="U41" s="34"/>
    </row>
    <row r="42" spans="2:21" x14ac:dyDescent="0.25">
      <c r="B42" s="33"/>
      <c r="U42" s="34"/>
    </row>
    <row r="43" spans="2:21" x14ac:dyDescent="0.25">
      <c r="B43" s="33"/>
      <c r="U43" s="34"/>
    </row>
    <row r="44" spans="2:21" x14ac:dyDescent="0.25">
      <c r="B44" s="33"/>
      <c r="U44" s="34"/>
    </row>
    <row r="45" spans="2:21" x14ac:dyDescent="0.25">
      <c r="B45" s="33"/>
      <c r="U45" s="34"/>
    </row>
    <row r="46" spans="2:21" x14ac:dyDescent="0.25">
      <c r="B46" s="33"/>
      <c r="U46" s="34"/>
    </row>
    <row r="47" spans="2:21" x14ac:dyDescent="0.25">
      <c r="B47" s="33"/>
      <c r="U47" s="34"/>
    </row>
    <row r="48" spans="2:21" x14ac:dyDescent="0.25">
      <c r="B48" s="33"/>
      <c r="U48" s="34"/>
    </row>
    <row r="49" spans="2:21" x14ac:dyDescent="0.25">
      <c r="B49" s="33"/>
      <c r="U49" s="34"/>
    </row>
    <row r="50" spans="2:21" x14ac:dyDescent="0.25">
      <c r="B50" s="33"/>
      <c r="U50" s="34"/>
    </row>
    <row r="51" spans="2:21" x14ac:dyDescent="0.25">
      <c r="B51" s="33"/>
      <c r="U51" s="34"/>
    </row>
    <row r="52" spans="2:21" x14ac:dyDescent="0.25">
      <c r="B52" s="33"/>
      <c r="U52" s="34"/>
    </row>
    <row r="53" spans="2:21" x14ac:dyDescent="0.25">
      <c r="B53" s="33"/>
      <c r="U53" s="34"/>
    </row>
    <row r="54" spans="2:21" x14ac:dyDescent="0.25">
      <c r="B54" s="33"/>
      <c r="U54" s="34"/>
    </row>
    <row r="55" spans="2:21" x14ac:dyDescent="0.25">
      <c r="B55" s="33"/>
      <c r="U55" s="34"/>
    </row>
    <row r="56" spans="2:21" x14ac:dyDescent="0.25">
      <c r="B56" s="33"/>
      <c r="U56" s="34"/>
    </row>
    <row r="57" spans="2:21" x14ac:dyDescent="0.25">
      <c r="B57" s="33"/>
      <c r="U57" s="34"/>
    </row>
    <row r="58" spans="2:21" x14ac:dyDescent="0.25">
      <c r="B58" s="33"/>
      <c r="U58" s="34"/>
    </row>
    <row r="59" spans="2:21" x14ac:dyDescent="0.25">
      <c r="B59" s="33"/>
      <c r="U59" s="34"/>
    </row>
    <row r="60" spans="2:21" ht="13" thickBot="1" x14ac:dyDescent="0.3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2"/>
  <sheetViews>
    <sheetView showGridLines="0" zoomScaleNormal="100" workbookViewId="0">
      <selection activeCell="B3" sqref="B3:E3"/>
    </sheetView>
  </sheetViews>
  <sheetFormatPr baseColWidth="10" defaultRowHeight="12.5" x14ac:dyDescent="0.25"/>
  <cols>
    <col min="2" max="2" width="45.54296875" bestFit="1" customWidth="1"/>
    <col min="3" max="3" width="12.7265625" customWidth="1"/>
    <col min="4" max="4" width="12.1796875" customWidth="1"/>
    <col min="6" max="7" width="3.453125" customWidth="1"/>
    <col min="8" max="8" width="2.453125" style="49" customWidth="1"/>
    <col min="9" max="10" width="3.453125" customWidth="1"/>
    <col min="11" max="11" width="45.54296875" bestFit="1" customWidth="1"/>
  </cols>
  <sheetData>
    <row r="3" spans="2:14" ht="15.5" x14ac:dyDescent="0.25">
      <c r="B3" s="96" t="s">
        <v>78</v>
      </c>
      <c r="C3" s="96"/>
      <c r="D3" s="96"/>
      <c r="E3" s="96"/>
      <c r="K3" s="96" t="s">
        <v>168</v>
      </c>
      <c r="L3" s="96"/>
      <c r="M3" s="96"/>
      <c r="N3" s="96"/>
    </row>
    <row r="4" spans="2:14" x14ac:dyDescent="0.25">
      <c r="C4" s="14"/>
      <c r="D4" s="14"/>
      <c r="E4" s="14"/>
      <c r="L4" s="14"/>
      <c r="M4" s="14"/>
      <c r="N4" s="14"/>
    </row>
    <row r="5" spans="2:14" x14ac:dyDescent="0.25">
      <c r="B5" s="98" t="s">
        <v>0</v>
      </c>
      <c r="C5" s="86">
        <f>+'Main KPIs'!D5</f>
        <v>45200</v>
      </c>
      <c r="D5" s="86">
        <f>+'Main KPIs'!E5</f>
        <v>44835</v>
      </c>
      <c r="E5" s="100" t="s">
        <v>1</v>
      </c>
      <c r="K5" s="98" t="s">
        <v>0</v>
      </c>
      <c r="L5" s="86">
        <f>+'Main KPIs'!L5</f>
        <v>45200</v>
      </c>
      <c r="M5" s="86">
        <f>+'Main KPIs'!M5</f>
        <v>44835</v>
      </c>
      <c r="N5" s="100" t="s">
        <v>1</v>
      </c>
    </row>
    <row r="6" spans="2:14" ht="13" thickBot="1" x14ac:dyDescent="0.3">
      <c r="B6" s="99"/>
      <c r="C6" s="87">
        <f>+'Main KPIs'!D6</f>
        <v>45291</v>
      </c>
      <c r="D6" s="87">
        <f>+'Main KPIs'!E6</f>
        <v>44926</v>
      </c>
      <c r="E6" s="101"/>
      <c r="K6" s="99"/>
      <c r="L6" s="87">
        <f>+'Main KPIs'!L6</f>
        <v>45291</v>
      </c>
      <c r="M6" s="87">
        <f>+'Main KPIs'!M6</f>
        <v>44926</v>
      </c>
      <c r="N6" s="101"/>
    </row>
    <row r="7" spans="2:14" ht="13" thickBot="1" x14ac:dyDescent="0.3">
      <c r="B7" s="19" t="s">
        <v>17</v>
      </c>
      <c r="C7" s="77">
        <f>+'Main KPIs'!D18</f>
        <v>3166.2440002918856</v>
      </c>
      <c r="D7" s="70">
        <f>+'Main KPIs'!E18</f>
        <v>2985.9960000000001</v>
      </c>
      <c r="E7" s="63">
        <f t="shared" ref="E7:E13" si="0">+C7/D7-1</f>
        <v>6.0364448007259819E-2</v>
      </c>
      <c r="K7" s="19" t="s">
        <v>105</v>
      </c>
      <c r="L7" s="70">
        <f>+C7</f>
        <v>3166.2440002918856</v>
      </c>
      <c r="M7" s="70">
        <f t="shared" ref="M7:N7" si="1">+D7</f>
        <v>2985.9960000000001</v>
      </c>
      <c r="N7" s="63">
        <f t="shared" si="1"/>
        <v>6.0364448007259819E-2</v>
      </c>
    </row>
    <row r="8" spans="2:14" ht="13" thickBot="1" x14ac:dyDescent="0.3">
      <c r="B8" s="19" t="s">
        <v>70</v>
      </c>
      <c r="C8" s="77">
        <f>+'Main KPIs'!D38</f>
        <v>425.89700029188617</v>
      </c>
      <c r="D8" s="70">
        <f>+'Main KPIs'!E38</f>
        <v>397.83699999999999</v>
      </c>
      <c r="E8" s="63">
        <f t="shared" si="0"/>
        <v>7.0531399271274831E-2</v>
      </c>
      <c r="K8" s="19" t="s">
        <v>124</v>
      </c>
      <c r="L8" s="70">
        <f t="shared" ref="L8:L27" si="2">+C8</f>
        <v>425.89700029188617</v>
      </c>
      <c r="M8" s="70">
        <f t="shared" ref="M8:M27" si="3">+D8</f>
        <v>397.83699999999999</v>
      </c>
      <c r="N8" s="63">
        <f t="shared" ref="N8:N27" si="4">+E8</f>
        <v>7.0531399271274831E-2</v>
      </c>
    </row>
    <row r="9" spans="2:14" ht="13" thickBot="1" x14ac:dyDescent="0.3">
      <c r="B9" s="20" t="s">
        <v>81</v>
      </c>
      <c r="C9" s="71">
        <v>-296.15199999999999</v>
      </c>
      <c r="D9" s="71">
        <v>-274.34800000000001</v>
      </c>
      <c r="E9" s="64">
        <f t="shared" si="0"/>
        <v>7.9475702392581615E-2</v>
      </c>
      <c r="K9" s="20" t="s">
        <v>117</v>
      </c>
      <c r="L9" s="71">
        <f t="shared" si="2"/>
        <v>-296.15199999999999</v>
      </c>
      <c r="M9" s="71">
        <f t="shared" si="3"/>
        <v>-274.34800000000001</v>
      </c>
      <c r="N9" s="64">
        <f t="shared" si="4"/>
        <v>7.9475702392581615E-2</v>
      </c>
    </row>
    <row r="10" spans="2:14" ht="13" thickBot="1" x14ac:dyDescent="0.3">
      <c r="B10" s="20" t="s">
        <v>82</v>
      </c>
      <c r="C10" s="71">
        <v>-16.922000000000001</v>
      </c>
      <c r="D10" s="71">
        <v>-16.742999999999999</v>
      </c>
      <c r="E10" s="64">
        <f t="shared" si="0"/>
        <v>1.0691035059428033E-2</v>
      </c>
      <c r="K10" s="20" t="s">
        <v>118</v>
      </c>
      <c r="L10" s="71">
        <f t="shared" si="2"/>
        <v>-16.922000000000001</v>
      </c>
      <c r="M10" s="71">
        <f t="shared" si="3"/>
        <v>-16.742999999999999</v>
      </c>
      <c r="N10" s="64">
        <f t="shared" si="4"/>
        <v>1.0691035059428033E-2</v>
      </c>
    </row>
    <row r="11" spans="2:14" ht="13" thickBot="1" x14ac:dyDescent="0.3">
      <c r="B11" s="21" t="s">
        <v>83</v>
      </c>
      <c r="C11" s="71">
        <f>-23.447-0.445</f>
        <v>-23.891999999999999</v>
      </c>
      <c r="D11" s="71">
        <f>-22.185-0.521</f>
        <v>-22.706</v>
      </c>
      <c r="E11" s="64">
        <f t="shared" si="0"/>
        <v>5.2232889985025954E-2</v>
      </c>
      <c r="K11" s="21" t="s">
        <v>119</v>
      </c>
      <c r="L11" s="71">
        <f t="shared" si="2"/>
        <v>-23.891999999999999</v>
      </c>
      <c r="M11" s="71">
        <f t="shared" si="3"/>
        <v>-22.706</v>
      </c>
      <c r="N11" s="64">
        <f t="shared" si="4"/>
        <v>5.2232889985025954E-2</v>
      </c>
    </row>
    <row r="12" spans="2:14" ht="13" thickBot="1" x14ac:dyDescent="0.3">
      <c r="B12" s="22" t="s">
        <v>84</v>
      </c>
      <c r="C12" s="73">
        <f>SUM(C9:C11)</f>
        <v>-336.96600000000001</v>
      </c>
      <c r="D12" s="73">
        <f>SUM(D9:D11)</f>
        <v>-313.79700000000003</v>
      </c>
      <c r="E12" s="63">
        <f t="shared" si="0"/>
        <v>7.3834357881050527E-2</v>
      </c>
      <c r="K12" s="22" t="s">
        <v>120</v>
      </c>
      <c r="L12" s="73">
        <f t="shared" si="2"/>
        <v>-336.96600000000001</v>
      </c>
      <c r="M12" s="73">
        <f t="shared" si="3"/>
        <v>-313.79700000000003</v>
      </c>
      <c r="N12" s="63">
        <f t="shared" si="4"/>
        <v>7.3834357881050527E-2</v>
      </c>
    </row>
    <row r="13" spans="2:14" ht="13" thickBot="1" x14ac:dyDescent="0.3">
      <c r="B13" s="19" t="s">
        <v>85</v>
      </c>
      <c r="C13" s="77">
        <f>+'Main KPIs'!D50</f>
        <v>88.930999721914901</v>
      </c>
      <c r="D13" s="70">
        <f>+'Main KPIs'!E50</f>
        <v>84.04</v>
      </c>
      <c r="E13" s="63">
        <f t="shared" si="0"/>
        <v>5.8198473606793089E-2</v>
      </c>
      <c r="K13" s="19" t="s">
        <v>121</v>
      </c>
      <c r="L13" s="70">
        <f t="shared" si="2"/>
        <v>88.930999721914901</v>
      </c>
      <c r="M13" s="70">
        <f t="shared" si="3"/>
        <v>84.04</v>
      </c>
      <c r="N13" s="63">
        <f t="shared" si="4"/>
        <v>5.8198473606793089E-2</v>
      </c>
    </row>
    <row r="14" spans="2:14" ht="13" thickBot="1" x14ac:dyDescent="0.3">
      <c r="B14" s="23" t="s">
        <v>86</v>
      </c>
      <c r="C14" s="48">
        <f>+'P&amp;L'!C13/'P&amp;L'!C8</f>
        <v>0.20880870177758126</v>
      </c>
      <c r="D14" s="48">
        <f>+'P&amp;L'!D13/'P&amp;L'!D8</f>
        <v>0.21124229269776318</v>
      </c>
      <c r="E14" s="24" t="s">
        <v>176</v>
      </c>
      <c r="K14" s="23" t="s">
        <v>122</v>
      </c>
      <c r="L14" s="48">
        <f t="shared" si="2"/>
        <v>0.20880870177758126</v>
      </c>
      <c r="M14" s="48">
        <f t="shared" si="3"/>
        <v>0.21124229269776318</v>
      </c>
      <c r="N14" s="24" t="str">
        <f t="shared" si="4"/>
        <v>(243) p.b.</v>
      </c>
    </row>
    <row r="15" spans="2:14" ht="13" thickBot="1" x14ac:dyDescent="0.3">
      <c r="B15" s="20" t="s">
        <v>72</v>
      </c>
      <c r="C15" s="71">
        <f>+'Main KPIs'!D51</f>
        <v>-0.48299999999999998</v>
      </c>
      <c r="D15" s="71">
        <f>+'Main KPIs'!E51</f>
        <v>-1.589</v>
      </c>
      <c r="E15" s="64">
        <f t="shared" ref="E15:E23" si="5">+C15/D15-1</f>
        <v>-0.69603524229074898</v>
      </c>
      <c r="K15" s="20" t="s">
        <v>123</v>
      </c>
      <c r="L15" s="71">
        <f t="shared" si="2"/>
        <v>-0.48299999999999998</v>
      </c>
      <c r="M15" s="71">
        <f t="shared" si="3"/>
        <v>-1.589</v>
      </c>
      <c r="N15" s="64">
        <f t="shared" si="4"/>
        <v>-0.69603524229074898</v>
      </c>
    </row>
    <row r="16" spans="2:14" ht="13" thickBot="1" x14ac:dyDescent="0.3">
      <c r="B16" s="20" t="s">
        <v>18</v>
      </c>
      <c r="C16" s="71">
        <f>+'Main KPIs'!D52</f>
        <v>-15.304</v>
      </c>
      <c r="D16" s="71">
        <f>+'Main KPIs'!E52</f>
        <v>-13.225</v>
      </c>
      <c r="E16" s="64">
        <f t="shared" si="5"/>
        <v>0.15720226843100193</v>
      </c>
      <c r="K16" s="20" t="s">
        <v>106</v>
      </c>
      <c r="L16" s="71">
        <f t="shared" si="2"/>
        <v>-15.304</v>
      </c>
      <c r="M16" s="71">
        <f t="shared" si="3"/>
        <v>-13.225</v>
      </c>
      <c r="N16" s="64">
        <f t="shared" si="4"/>
        <v>0.15720226843100193</v>
      </c>
    </row>
    <row r="17" spans="2:14" ht="13" thickBot="1" x14ac:dyDescent="0.3">
      <c r="B17" s="20" t="s">
        <v>19</v>
      </c>
      <c r="C17" s="71">
        <f>+'Main KPIs'!D53</f>
        <v>-1.3340000000000001</v>
      </c>
      <c r="D17" s="71">
        <f>+'Main KPIs'!E53</f>
        <v>0.41699999999999998</v>
      </c>
      <c r="E17" s="64">
        <f t="shared" si="5"/>
        <v>-4.1990407673860917</v>
      </c>
      <c r="K17" s="20" t="s">
        <v>107</v>
      </c>
      <c r="L17" s="71">
        <f t="shared" si="2"/>
        <v>-1.3340000000000001</v>
      </c>
      <c r="M17" s="71">
        <f t="shared" si="3"/>
        <v>0.41699999999999998</v>
      </c>
      <c r="N17" s="64">
        <f t="shared" si="4"/>
        <v>-4.1990407673860917</v>
      </c>
    </row>
    <row r="18" spans="2:14" ht="13" thickBot="1" x14ac:dyDescent="0.3">
      <c r="B18" s="20" t="s">
        <v>20</v>
      </c>
      <c r="C18" s="76">
        <f>+'Main KPIs'!D54</f>
        <v>0.24226699999999998</v>
      </c>
      <c r="D18" s="71">
        <f>+'Main KPIs'!E54</f>
        <v>1.133</v>
      </c>
      <c r="E18" s="64">
        <f t="shared" si="5"/>
        <v>-0.7861721094439541</v>
      </c>
      <c r="K18" s="20" t="s">
        <v>173</v>
      </c>
      <c r="L18" s="71">
        <f t="shared" si="2"/>
        <v>0.24226699999999998</v>
      </c>
      <c r="M18" s="71">
        <f t="shared" si="3"/>
        <v>1.133</v>
      </c>
      <c r="N18" s="64">
        <f t="shared" si="4"/>
        <v>-0.7861721094439541</v>
      </c>
    </row>
    <row r="19" spans="2:14" ht="13" thickBot="1" x14ac:dyDescent="0.3">
      <c r="B19" s="19" t="s">
        <v>21</v>
      </c>
      <c r="C19" s="77">
        <f>+'Main KPIs'!D55</f>
        <v>72.052898960018894</v>
      </c>
      <c r="D19" s="70">
        <f>+'Main KPIs'!E55</f>
        <v>70.775588802787723</v>
      </c>
      <c r="E19" s="63">
        <f t="shared" si="5"/>
        <v>1.8047326470011171E-2</v>
      </c>
      <c r="K19" s="19" t="s">
        <v>108</v>
      </c>
      <c r="L19" s="70">
        <f t="shared" si="2"/>
        <v>72.052898960018894</v>
      </c>
      <c r="M19" s="70">
        <f t="shared" si="3"/>
        <v>70.775588802787723</v>
      </c>
      <c r="N19" s="63">
        <f t="shared" si="4"/>
        <v>1.8047326470011171E-2</v>
      </c>
    </row>
    <row r="20" spans="2:14" ht="13" thickBot="1" x14ac:dyDescent="0.3">
      <c r="B20" s="25" t="s">
        <v>22</v>
      </c>
      <c r="C20" s="76">
        <v>28.429993357348</v>
      </c>
      <c r="D20" s="71">
        <v>13.164999999999999</v>
      </c>
      <c r="E20" s="64">
        <f>+C20/D20-1</f>
        <v>1.1595133579451575</v>
      </c>
      <c r="K20" s="25" t="s">
        <v>109</v>
      </c>
      <c r="L20" s="71">
        <f t="shared" si="2"/>
        <v>28.429993357348</v>
      </c>
      <c r="M20" s="71">
        <f t="shared" si="3"/>
        <v>13.164999999999999</v>
      </c>
      <c r="N20" s="64">
        <f t="shared" si="4"/>
        <v>1.1595133579451575</v>
      </c>
    </row>
    <row r="21" spans="2:14" ht="13" thickBot="1" x14ac:dyDescent="0.3">
      <c r="B21" s="20" t="s">
        <v>23</v>
      </c>
      <c r="C21" s="71">
        <v>-2.2178988910350199</v>
      </c>
      <c r="D21" s="71">
        <v>-1.7889999999999999</v>
      </c>
      <c r="E21" s="64">
        <f t="shared" si="5"/>
        <v>0.23974225323366127</v>
      </c>
      <c r="K21" s="20" t="s">
        <v>110</v>
      </c>
      <c r="L21" s="71">
        <f t="shared" si="2"/>
        <v>-2.2178988910350199</v>
      </c>
      <c r="M21" s="71">
        <f t="shared" si="3"/>
        <v>-1.7889999999999999</v>
      </c>
      <c r="N21" s="64">
        <f t="shared" si="4"/>
        <v>0.23974225323366127</v>
      </c>
    </row>
    <row r="22" spans="2:14" ht="13" thickBot="1" x14ac:dyDescent="0.3">
      <c r="B22" s="19" t="s">
        <v>24</v>
      </c>
      <c r="C22" s="77">
        <f>98264.9934263319/1000</f>
        <v>98.264993426331898</v>
      </c>
      <c r="D22" s="70">
        <f>+D19+D20+D21</f>
        <v>82.151588802787714</v>
      </c>
      <c r="E22" s="63">
        <f t="shared" si="5"/>
        <v>0.19614233709132356</v>
      </c>
      <c r="K22" s="19" t="s">
        <v>111</v>
      </c>
      <c r="L22" s="70">
        <f t="shared" si="2"/>
        <v>98.264993426331898</v>
      </c>
      <c r="M22" s="70">
        <f t="shared" si="3"/>
        <v>82.151588802787714</v>
      </c>
      <c r="N22" s="63">
        <f t="shared" si="4"/>
        <v>0.19614233709132356</v>
      </c>
    </row>
    <row r="23" spans="2:14" ht="13" thickBot="1" x14ac:dyDescent="0.3">
      <c r="B23" s="20" t="s">
        <v>25</v>
      </c>
      <c r="C23" s="71">
        <v>-25.155837637173484</v>
      </c>
      <c r="D23" s="71">
        <v>-21.475000000000001</v>
      </c>
      <c r="E23" s="64">
        <f t="shared" si="5"/>
        <v>0.17140105411750794</v>
      </c>
      <c r="K23" s="20" t="s">
        <v>112</v>
      </c>
      <c r="L23" s="71">
        <f t="shared" si="2"/>
        <v>-25.155837637173484</v>
      </c>
      <c r="M23" s="71">
        <f t="shared" si="3"/>
        <v>-21.475000000000001</v>
      </c>
      <c r="N23" s="64">
        <f t="shared" si="4"/>
        <v>0.17140105411750794</v>
      </c>
    </row>
    <row r="24" spans="2:14" ht="13" thickBot="1" x14ac:dyDescent="0.3">
      <c r="B24" s="23" t="s">
        <v>26</v>
      </c>
      <c r="C24" s="48">
        <f>-C23/C22</f>
        <v>0.25599999308026739</v>
      </c>
      <c r="D24" s="48">
        <f>-D23/D22</f>
        <v>0.26140699544536711</v>
      </c>
      <c r="E24" s="24" t="s">
        <v>177</v>
      </c>
      <c r="K24" s="23" t="s">
        <v>113</v>
      </c>
      <c r="L24" s="48">
        <f t="shared" si="2"/>
        <v>0.25599999308026739</v>
      </c>
      <c r="M24" s="48">
        <f t="shared" si="3"/>
        <v>0.26140699544536711</v>
      </c>
      <c r="N24" s="24" t="str">
        <f t="shared" si="4"/>
        <v>(50) p.b.</v>
      </c>
    </row>
    <row r="25" spans="2:14" ht="13" thickBot="1" x14ac:dyDescent="0.3">
      <c r="B25" s="20" t="s">
        <v>28</v>
      </c>
      <c r="C25" s="76" t="s">
        <v>27</v>
      </c>
      <c r="D25" s="71" t="s">
        <v>27</v>
      </c>
      <c r="E25" s="64" t="s">
        <v>27</v>
      </c>
      <c r="K25" s="20" t="s">
        <v>114</v>
      </c>
      <c r="L25" s="71" t="str">
        <f t="shared" si="2"/>
        <v>-</v>
      </c>
      <c r="M25" s="71" t="str">
        <f t="shared" si="3"/>
        <v>-</v>
      </c>
      <c r="N25" s="64" t="str">
        <f t="shared" si="4"/>
        <v>-</v>
      </c>
    </row>
    <row r="26" spans="2:14" ht="13" thickBot="1" x14ac:dyDescent="0.3">
      <c r="B26" s="20" t="s">
        <v>29</v>
      </c>
      <c r="C26" s="71">
        <v>-0.48898349291945015</v>
      </c>
      <c r="D26" s="71">
        <v>-1.1000000000000001</v>
      </c>
      <c r="E26" s="64" t="s">
        <v>171</v>
      </c>
      <c r="K26" s="20" t="s">
        <v>115</v>
      </c>
      <c r="L26" s="71">
        <f t="shared" si="2"/>
        <v>-0.48898349291945015</v>
      </c>
      <c r="M26" s="71">
        <f t="shared" si="3"/>
        <v>-1.1000000000000001</v>
      </c>
      <c r="N26" s="64" t="str">
        <f t="shared" si="4"/>
        <v>n.m.</v>
      </c>
    </row>
    <row r="27" spans="2:14" ht="13" thickBot="1" x14ac:dyDescent="0.3">
      <c r="B27" s="19" t="s">
        <v>30</v>
      </c>
      <c r="C27" s="90">
        <f>+C22+C23+C26</f>
        <v>72.620172296238977</v>
      </c>
      <c r="D27" s="90">
        <f>+D22+D23+D26</f>
        <v>59.576588802787711</v>
      </c>
      <c r="E27" s="63">
        <f>+C27/D27-1</f>
        <v>0.21893807207775096</v>
      </c>
      <c r="K27" s="19" t="s">
        <v>116</v>
      </c>
      <c r="L27" s="70">
        <f t="shared" si="2"/>
        <v>72.620172296238977</v>
      </c>
      <c r="M27" s="70">
        <f t="shared" si="3"/>
        <v>59.576588802787711</v>
      </c>
      <c r="N27" s="63">
        <f t="shared" si="4"/>
        <v>0.21893807207775096</v>
      </c>
    </row>
    <row r="30" spans="2:14" x14ac:dyDescent="0.25">
      <c r="B30" s="81"/>
      <c r="K30" s="9"/>
    </row>
    <row r="31" spans="2:14" x14ac:dyDescent="0.25">
      <c r="B31" s="18"/>
      <c r="K31" s="18"/>
    </row>
    <row r="32" spans="2:14" x14ac:dyDescent="0.25">
      <c r="E32" s="65"/>
    </row>
  </sheetData>
  <mergeCells count="6">
    <mergeCell ref="B3:E3"/>
    <mergeCell ref="K3:N3"/>
    <mergeCell ref="B5:B6"/>
    <mergeCell ref="E5:E6"/>
    <mergeCell ref="N5:N6"/>
    <mergeCell ref="K5:K6"/>
  </mergeCells>
  <hyperlinks>
    <hyperlink ref="K8" location="_ftn1" display="_ftn1"/>
  </hyperlinks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8"/>
  <sheetViews>
    <sheetView showGridLines="0" zoomScaleNormal="100" workbookViewId="0">
      <selection activeCell="C7" sqref="C7:E18"/>
    </sheetView>
  </sheetViews>
  <sheetFormatPr baseColWidth="10" defaultRowHeight="12.5" x14ac:dyDescent="0.25"/>
  <cols>
    <col min="2" max="2" width="36.54296875" customWidth="1"/>
    <col min="6" max="7" width="3.453125" customWidth="1"/>
    <col min="8" max="8" width="2.453125" style="49" customWidth="1"/>
    <col min="9" max="10" width="3.453125" customWidth="1"/>
    <col min="11" max="11" width="36.54296875" customWidth="1"/>
  </cols>
  <sheetData>
    <row r="3" spans="2:14" ht="15.5" x14ac:dyDescent="0.25">
      <c r="B3" s="96" t="s">
        <v>79</v>
      </c>
      <c r="C3" s="96"/>
      <c r="D3" s="96"/>
      <c r="E3" s="96"/>
      <c r="K3" s="96" t="s">
        <v>169</v>
      </c>
      <c r="L3" s="96"/>
      <c r="M3" s="96"/>
      <c r="N3" s="96"/>
    </row>
    <row r="5" spans="2:14" ht="12.65" customHeight="1" x14ac:dyDescent="0.25">
      <c r="B5" s="108" t="s">
        <v>0</v>
      </c>
      <c r="C5" s="86">
        <f>+'P&amp;L'!C5</f>
        <v>45200</v>
      </c>
      <c r="D5" s="86">
        <f>+'P&amp;L'!D5</f>
        <v>44835</v>
      </c>
      <c r="E5" s="26" t="s">
        <v>31</v>
      </c>
      <c r="K5" s="108" t="s">
        <v>0</v>
      </c>
      <c r="L5" s="86">
        <f>+'P&amp;L'!L5</f>
        <v>45200</v>
      </c>
      <c r="M5" s="86">
        <f>+'P&amp;L'!M5</f>
        <v>44835</v>
      </c>
      <c r="N5" s="26" t="s">
        <v>161</v>
      </c>
    </row>
    <row r="6" spans="2:14" ht="13" customHeight="1" thickBot="1" x14ac:dyDescent="0.3">
      <c r="B6" s="109"/>
      <c r="C6" s="87">
        <f>+'P&amp;L'!C6</f>
        <v>45291</v>
      </c>
      <c r="D6" s="87">
        <f>+'P&amp;L'!D6</f>
        <v>44926</v>
      </c>
      <c r="E6" s="27" t="s">
        <v>32</v>
      </c>
      <c r="K6" s="109"/>
      <c r="L6" s="87">
        <f>+'P&amp;L'!L6</f>
        <v>45291</v>
      </c>
      <c r="M6" s="87">
        <f>+'P&amp;L'!M6</f>
        <v>44926</v>
      </c>
      <c r="N6" s="27" t="s">
        <v>32</v>
      </c>
    </row>
    <row r="7" spans="2:14" ht="13" thickBot="1" x14ac:dyDescent="0.3">
      <c r="B7" s="6" t="s">
        <v>33</v>
      </c>
      <c r="C7" s="70">
        <v>114.21243722378344</v>
      </c>
      <c r="D7" s="70">
        <v>106.53894997616199</v>
      </c>
      <c r="E7" s="72">
        <v>7.673487247621452</v>
      </c>
      <c r="K7" s="6" t="s">
        <v>33</v>
      </c>
      <c r="L7" s="70">
        <f>+C7</f>
        <v>114.21243722378344</v>
      </c>
      <c r="M7" s="70">
        <f t="shared" ref="M7:N7" si="0">+D7</f>
        <v>106.53894997616199</v>
      </c>
      <c r="N7" s="72">
        <f t="shared" si="0"/>
        <v>7.673487247621452</v>
      </c>
    </row>
    <row r="8" spans="2:14" ht="13" thickBot="1" x14ac:dyDescent="0.3">
      <c r="B8" s="58" t="s">
        <v>34</v>
      </c>
      <c r="C8" s="71">
        <v>-3.7343609433429354</v>
      </c>
      <c r="D8" s="71">
        <v>-4.6767749800000171</v>
      </c>
      <c r="E8" s="71">
        <v>0.94241403665708168</v>
      </c>
      <c r="K8" s="58" t="s">
        <v>125</v>
      </c>
      <c r="L8" s="71">
        <f t="shared" ref="L8:L18" si="1">+C8</f>
        <v>-3.7343609433429354</v>
      </c>
      <c r="M8" s="71">
        <f t="shared" ref="M8:M18" si="2">+D8</f>
        <v>-4.6767749800000171</v>
      </c>
      <c r="N8" s="71">
        <f t="shared" ref="N8:N18" si="3">+E8</f>
        <v>0.94241403665708168</v>
      </c>
    </row>
    <row r="9" spans="2:14" ht="13" thickBot="1" x14ac:dyDescent="0.3">
      <c r="B9" s="58" t="s">
        <v>35</v>
      </c>
      <c r="C9" s="71">
        <v>26.741603503302478</v>
      </c>
      <c r="D9" s="71">
        <v>12.92411591903147</v>
      </c>
      <c r="E9" s="71">
        <v>13.817487584271008</v>
      </c>
      <c r="K9" s="58" t="s">
        <v>126</v>
      </c>
      <c r="L9" s="71">
        <f t="shared" si="1"/>
        <v>26.741603503302478</v>
      </c>
      <c r="M9" s="71">
        <f t="shared" si="2"/>
        <v>12.92411591903147</v>
      </c>
      <c r="N9" s="71">
        <f t="shared" si="3"/>
        <v>13.817487584271008</v>
      </c>
    </row>
    <row r="10" spans="2:14" ht="13" thickBot="1" x14ac:dyDescent="0.3">
      <c r="B10" s="58" t="s">
        <v>36</v>
      </c>
      <c r="C10" s="71">
        <v>-26.951165557882323</v>
      </c>
      <c r="D10" s="71">
        <v>-24.343720706966206</v>
      </c>
      <c r="E10" s="71">
        <v>-2.6074448509161172</v>
      </c>
      <c r="K10" s="58" t="s">
        <v>127</v>
      </c>
      <c r="L10" s="71">
        <f t="shared" si="1"/>
        <v>-26.951165557882323</v>
      </c>
      <c r="M10" s="71">
        <f t="shared" si="2"/>
        <v>-24.343720706966206</v>
      </c>
      <c r="N10" s="71">
        <f t="shared" si="3"/>
        <v>-2.6074448509161172</v>
      </c>
    </row>
    <row r="11" spans="2:14" ht="13" thickBot="1" x14ac:dyDescent="0.3">
      <c r="B11" s="58" t="s">
        <v>37</v>
      </c>
      <c r="C11" s="71">
        <v>-11.201445236841062</v>
      </c>
      <c r="D11" s="71">
        <v>-12.743159926609719</v>
      </c>
      <c r="E11" s="71">
        <v>1.5417146897686571</v>
      </c>
      <c r="K11" s="58" t="s">
        <v>128</v>
      </c>
      <c r="L11" s="71">
        <f t="shared" si="1"/>
        <v>-11.201445236841062</v>
      </c>
      <c r="M11" s="71">
        <f t="shared" si="2"/>
        <v>-12.743159926609719</v>
      </c>
      <c r="N11" s="71">
        <f t="shared" si="3"/>
        <v>1.5417146897686571</v>
      </c>
    </row>
    <row r="12" spans="2:14" ht="13" thickBot="1" x14ac:dyDescent="0.3">
      <c r="B12" s="58" t="s">
        <v>38</v>
      </c>
      <c r="C12" s="71">
        <v>-16.928999999999998</v>
      </c>
      <c r="D12" s="71">
        <v>-13.282999999999999</v>
      </c>
      <c r="E12" s="71">
        <v>-3.645999999999999</v>
      </c>
      <c r="K12" s="58" t="s">
        <v>129</v>
      </c>
      <c r="L12" s="71">
        <f t="shared" si="1"/>
        <v>-16.928999999999998</v>
      </c>
      <c r="M12" s="71">
        <f t="shared" si="2"/>
        <v>-13.282999999999999</v>
      </c>
      <c r="N12" s="71">
        <f t="shared" si="3"/>
        <v>-3.645999999999999</v>
      </c>
    </row>
    <row r="13" spans="2:14" ht="13" thickBot="1" x14ac:dyDescent="0.3">
      <c r="B13" s="3" t="s">
        <v>39</v>
      </c>
      <c r="C13" s="70">
        <v>82.138068989019587</v>
      </c>
      <c r="D13" s="70">
        <v>64.416410281617502</v>
      </c>
      <c r="E13" s="72">
        <v>17.721658707402085</v>
      </c>
      <c r="K13" s="3" t="s">
        <v>130</v>
      </c>
      <c r="L13" s="70">
        <f t="shared" si="1"/>
        <v>82.138068989019587</v>
      </c>
      <c r="M13" s="70">
        <f t="shared" si="2"/>
        <v>64.416410281617502</v>
      </c>
      <c r="N13" s="72">
        <f t="shared" si="3"/>
        <v>17.721658707402085</v>
      </c>
    </row>
    <row r="14" spans="2:14" ht="13" thickBot="1" x14ac:dyDescent="0.3">
      <c r="B14" s="58" t="s">
        <v>40</v>
      </c>
      <c r="C14" s="71">
        <v>-916.57871732764613</v>
      </c>
      <c r="D14" s="71">
        <v>-952.73054787221577</v>
      </c>
      <c r="E14" s="71">
        <v>36.151830544569634</v>
      </c>
      <c r="K14" s="58" t="s">
        <v>131</v>
      </c>
      <c r="L14" s="71">
        <f t="shared" si="1"/>
        <v>-916.57871732764613</v>
      </c>
      <c r="M14" s="71">
        <f t="shared" si="2"/>
        <v>-952.73054787221577</v>
      </c>
      <c r="N14" s="71">
        <f t="shared" si="3"/>
        <v>36.151830544569634</v>
      </c>
    </row>
    <row r="15" spans="2:14" ht="13" thickBot="1" x14ac:dyDescent="0.3">
      <c r="B15" s="58" t="s">
        <v>41</v>
      </c>
      <c r="C15" s="71">
        <v>5.5331579178823231</v>
      </c>
      <c r="D15" s="71">
        <v>4.9980928304654189</v>
      </c>
      <c r="E15" s="71">
        <v>0.53506508741690428</v>
      </c>
      <c r="K15" s="58" t="s">
        <v>132</v>
      </c>
      <c r="L15" s="71">
        <f t="shared" si="1"/>
        <v>5.5331579178823231</v>
      </c>
      <c r="M15" s="71">
        <f t="shared" si="2"/>
        <v>4.9980928304654189</v>
      </c>
      <c r="N15" s="71">
        <f t="shared" si="3"/>
        <v>0.53506508741690428</v>
      </c>
    </row>
    <row r="16" spans="2:14" ht="13" thickBot="1" x14ac:dyDescent="0.3">
      <c r="B16" s="58" t="s">
        <v>42</v>
      </c>
      <c r="C16" s="71">
        <v>2.411</v>
      </c>
      <c r="D16" s="71">
        <v>0.17361421000000002</v>
      </c>
      <c r="E16" s="71">
        <v>2.2373857899999998</v>
      </c>
      <c r="K16" s="58" t="s">
        <v>133</v>
      </c>
      <c r="L16" s="71">
        <f t="shared" si="1"/>
        <v>2.411</v>
      </c>
      <c r="M16" s="71">
        <f t="shared" si="2"/>
        <v>0.17361421000000002</v>
      </c>
      <c r="N16" s="71">
        <f t="shared" si="3"/>
        <v>2.2373857899999998</v>
      </c>
    </row>
    <row r="17" spans="2:14" ht="13" thickBot="1" x14ac:dyDescent="0.3">
      <c r="B17" s="58" t="s">
        <v>43</v>
      </c>
      <c r="C17" s="71">
        <v>-12.32654977</v>
      </c>
      <c r="D17" s="71">
        <v>-154.02379916999999</v>
      </c>
      <c r="E17" s="71">
        <v>141.69724939999998</v>
      </c>
      <c r="K17" s="58" t="s">
        <v>134</v>
      </c>
      <c r="L17" s="71">
        <f t="shared" si="1"/>
        <v>-12.32654977</v>
      </c>
      <c r="M17" s="71">
        <f t="shared" si="2"/>
        <v>-154.02379916999999</v>
      </c>
      <c r="N17" s="71">
        <f t="shared" si="3"/>
        <v>141.69724939999998</v>
      </c>
    </row>
    <row r="18" spans="2:14" ht="13" thickBot="1" x14ac:dyDescent="0.3">
      <c r="B18" s="3" t="s">
        <v>44</v>
      </c>
      <c r="C18" s="70">
        <v>-838.82304019074422</v>
      </c>
      <c r="D18" s="70">
        <v>-1037.1662297201328</v>
      </c>
      <c r="E18" s="70">
        <v>198.34318952938861</v>
      </c>
      <c r="K18" s="3" t="s">
        <v>135</v>
      </c>
      <c r="L18" s="70">
        <f t="shared" si="1"/>
        <v>-838.82304019074422</v>
      </c>
      <c r="M18" s="70">
        <f t="shared" si="2"/>
        <v>-1037.1662297201328</v>
      </c>
      <c r="N18" s="70">
        <f t="shared" si="3"/>
        <v>198.34318952938861</v>
      </c>
    </row>
  </sheetData>
  <mergeCells count="4">
    <mergeCell ref="B5:B6"/>
    <mergeCell ref="B3:E3"/>
    <mergeCell ref="K3:N3"/>
    <mergeCell ref="K5:K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showGridLines="0" zoomScaleNormal="100" workbookViewId="0">
      <selection activeCell="C7" sqref="C7:C25"/>
    </sheetView>
  </sheetViews>
  <sheetFormatPr baseColWidth="10" defaultRowHeight="12.5" x14ac:dyDescent="0.25"/>
  <cols>
    <col min="2" max="2" width="51.81640625" customWidth="1"/>
    <col min="3" max="3" width="10.81640625"/>
    <col min="5" max="6" width="3.453125" customWidth="1"/>
    <col min="7" max="7" width="2.453125" style="49" customWidth="1"/>
    <col min="8" max="9" width="3.453125" customWidth="1"/>
    <col min="10" max="10" width="46.7265625" customWidth="1"/>
  </cols>
  <sheetData>
    <row r="3" spans="2:12" ht="15.5" x14ac:dyDescent="0.25">
      <c r="B3" s="96" t="s">
        <v>80</v>
      </c>
      <c r="C3" s="96"/>
      <c r="D3" s="96"/>
      <c r="J3" s="96" t="s">
        <v>90</v>
      </c>
      <c r="K3" s="96"/>
      <c r="L3" s="96"/>
    </row>
    <row r="5" spans="2:12" x14ac:dyDescent="0.25">
      <c r="B5" s="104" t="s">
        <v>0</v>
      </c>
      <c r="C5" s="110">
        <v>45291</v>
      </c>
      <c r="D5" s="110">
        <v>45199</v>
      </c>
      <c r="J5" s="104" t="s">
        <v>0</v>
      </c>
      <c r="K5" s="110">
        <f>+C5</f>
        <v>45291</v>
      </c>
      <c r="L5" s="110">
        <f>+D5</f>
        <v>45199</v>
      </c>
    </row>
    <row r="6" spans="2:12" ht="13" thickBot="1" x14ac:dyDescent="0.3">
      <c r="B6" s="105"/>
      <c r="C6" s="111">
        <v>2023</v>
      </c>
      <c r="D6" s="111"/>
      <c r="J6" s="105"/>
      <c r="K6" s="111">
        <v>2023</v>
      </c>
      <c r="L6" s="111"/>
    </row>
    <row r="7" spans="2:12" ht="13" thickBot="1" x14ac:dyDescent="0.3">
      <c r="B7" s="59" t="s">
        <v>45</v>
      </c>
      <c r="C7" s="93">
        <v>454.58600000000001</v>
      </c>
      <c r="D7" s="83">
        <v>449.74200000000002</v>
      </c>
      <c r="J7" s="59" t="s">
        <v>136</v>
      </c>
      <c r="K7" s="45">
        <f>+C7</f>
        <v>454.58600000000001</v>
      </c>
      <c r="L7" s="45">
        <f>+D7</f>
        <v>449.74200000000002</v>
      </c>
    </row>
    <row r="8" spans="2:12" ht="13" thickBot="1" x14ac:dyDescent="0.3">
      <c r="B8" s="57" t="s">
        <v>46</v>
      </c>
      <c r="C8" s="93">
        <v>35.765000000000001</v>
      </c>
      <c r="D8" s="83">
        <v>24.887</v>
      </c>
      <c r="J8" s="57" t="s">
        <v>137</v>
      </c>
      <c r="K8" s="45">
        <f t="shared" ref="K8:L25" si="0">+C8</f>
        <v>35.765000000000001</v>
      </c>
      <c r="L8" s="45">
        <f t="shared" si="0"/>
        <v>24.887</v>
      </c>
    </row>
    <row r="9" spans="2:12" ht="13" thickBot="1" x14ac:dyDescent="0.3">
      <c r="B9" s="57" t="s">
        <v>47</v>
      </c>
      <c r="C9" s="93">
        <v>1010.147</v>
      </c>
      <c r="D9" s="83">
        <v>1010.147</v>
      </c>
      <c r="J9" s="57" t="s">
        <v>138</v>
      </c>
      <c r="K9" s="45">
        <f t="shared" si="0"/>
        <v>1010.147</v>
      </c>
      <c r="L9" s="45">
        <f t="shared" si="0"/>
        <v>1010.147</v>
      </c>
    </row>
    <row r="10" spans="2:12" ht="13" thickBot="1" x14ac:dyDescent="0.3">
      <c r="B10" s="57" t="s">
        <v>48</v>
      </c>
      <c r="C10" s="93">
        <v>303.06900000000002</v>
      </c>
      <c r="D10" s="83">
        <v>318.90199999999999</v>
      </c>
      <c r="J10" s="57" t="s">
        <v>139</v>
      </c>
      <c r="K10" s="45">
        <f t="shared" si="0"/>
        <v>303.06900000000002</v>
      </c>
      <c r="L10" s="45">
        <f t="shared" si="0"/>
        <v>318.90199999999999</v>
      </c>
    </row>
    <row r="11" spans="2:12" ht="13" thickBot="1" x14ac:dyDescent="0.3">
      <c r="B11" s="57" t="s">
        <v>49</v>
      </c>
      <c r="C11" s="93">
        <v>11.798</v>
      </c>
      <c r="D11" s="83">
        <v>11.824999999999999</v>
      </c>
      <c r="J11" s="57" t="s">
        <v>140</v>
      </c>
      <c r="K11" s="45">
        <f t="shared" si="0"/>
        <v>11.798</v>
      </c>
      <c r="L11" s="45">
        <f t="shared" si="0"/>
        <v>11.824999999999999</v>
      </c>
    </row>
    <row r="12" spans="2:12" ht="13" thickBot="1" x14ac:dyDescent="0.3">
      <c r="B12" s="57" t="s">
        <v>50</v>
      </c>
      <c r="C12" s="93">
        <v>1980.9690000000001</v>
      </c>
      <c r="D12" s="83">
        <v>1780.5150000000001</v>
      </c>
      <c r="J12" s="57" t="s">
        <v>141</v>
      </c>
      <c r="K12" s="45">
        <f t="shared" si="0"/>
        <v>1980.9690000000001</v>
      </c>
      <c r="L12" s="45">
        <f t="shared" si="0"/>
        <v>1780.5150000000001</v>
      </c>
    </row>
    <row r="13" spans="2:12" ht="13" thickBot="1" x14ac:dyDescent="0.3">
      <c r="B13" s="57" t="s">
        <v>51</v>
      </c>
      <c r="C13" s="93">
        <v>2084.96</v>
      </c>
      <c r="D13" s="83">
        <v>1978.0750000000003</v>
      </c>
      <c r="J13" s="57" t="s">
        <v>142</v>
      </c>
      <c r="K13" s="45">
        <f t="shared" si="0"/>
        <v>2084.96</v>
      </c>
      <c r="L13" s="45">
        <f t="shared" si="0"/>
        <v>1978.0750000000003</v>
      </c>
    </row>
    <row r="14" spans="2:12" ht="13" thickBot="1" x14ac:dyDescent="0.3">
      <c r="B14" s="57" t="s">
        <v>52</v>
      </c>
      <c r="C14" s="93">
        <v>1640.73</v>
      </c>
      <c r="D14" s="83">
        <v>2483.8240000000001</v>
      </c>
      <c r="J14" s="57" t="s">
        <v>143</v>
      </c>
      <c r="K14" s="45">
        <f t="shared" si="0"/>
        <v>1640.73</v>
      </c>
      <c r="L14" s="45">
        <f t="shared" si="0"/>
        <v>2483.8240000000001</v>
      </c>
    </row>
    <row r="15" spans="2:12" ht="13" thickBot="1" x14ac:dyDescent="0.3">
      <c r="B15" s="57" t="s">
        <v>53</v>
      </c>
      <c r="C15" s="93">
        <v>3.9460000000000002</v>
      </c>
      <c r="D15" s="83">
        <v>3.9460000000000002</v>
      </c>
      <c r="J15" s="57" t="s">
        <v>144</v>
      </c>
      <c r="K15" s="45">
        <f t="shared" si="0"/>
        <v>3.9460000000000002</v>
      </c>
      <c r="L15" s="45">
        <f t="shared" si="0"/>
        <v>3.9460000000000002</v>
      </c>
    </row>
    <row r="16" spans="2:12" ht="13" thickBot="1" x14ac:dyDescent="0.3">
      <c r="B16" s="56" t="s">
        <v>54</v>
      </c>
      <c r="C16" s="94">
        <v>7525.9699999999993</v>
      </c>
      <c r="D16" s="84">
        <v>8061.8630000000012</v>
      </c>
      <c r="J16" s="56" t="s">
        <v>145</v>
      </c>
      <c r="K16" s="46">
        <f t="shared" si="0"/>
        <v>7525.9699999999993</v>
      </c>
      <c r="L16" s="46">
        <f t="shared" si="0"/>
        <v>8061.8630000000012</v>
      </c>
    </row>
    <row r="17" spans="2:12" ht="13" thickBot="1" x14ac:dyDescent="0.3">
      <c r="B17" s="57" t="s">
        <v>55</v>
      </c>
      <c r="C17" s="93">
        <v>654.98199999999997</v>
      </c>
      <c r="D17" s="83">
        <v>590.70699999999999</v>
      </c>
      <c r="J17" s="57" t="s">
        <v>146</v>
      </c>
      <c r="K17" s="45">
        <f t="shared" si="0"/>
        <v>654.98199999999997</v>
      </c>
      <c r="L17" s="45">
        <f t="shared" si="0"/>
        <v>590.70699999999999</v>
      </c>
    </row>
    <row r="18" spans="2:12" ht="13" thickBot="1" x14ac:dyDescent="0.3">
      <c r="B18" s="57" t="s">
        <v>56</v>
      </c>
      <c r="C18" s="93">
        <v>6.1840000000000002</v>
      </c>
      <c r="D18" s="83">
        <v>4.6040000000000001</v>
      </c>
      <c r="J18" s="57" t="s">
        <v>147</v>
      </c>
      <c r="K18" s="45">
        <f t="shared" si="0"/>
        <v>6.1840000000000002</v>
      </c>
      <c r="L18" s="45">
        <f t="shared" si="0"/>
        <v>4.6040000000000001</v>
      </c>
    </row>
    <row r="19" spans="2:12" ht="13" thickBot="1" x14ac:dyDescent="0.3">
      <c r="B19" s="57" t="s">
        <v>57</v>
      </c>
      <c r="C19" s="93">
        <v>252.86099999999999</v>
      </c>
      <c r="D19" s="83">
        <v>246.899</v>
      </c>
      <c r="J19" s="57" t="s">
        <v>148</v>
      </c>
      <c r="K19" s="45">
        <f t="shared" si="0"/>
        <v>252.86099999999999</v>
      </c>
      <c r="L19" s="45">
        <f t="shared" si="0"/>
        <v>246.899</v>
      </c>
    </row>
    <row r="20" spans="2:12" ht="13" thickBot="1" x14ac:dyDescent="0.3">
      <c r="B20" s="57" t="s">
        <v>58</v>
      </c>
      <c r="C20" s="93">
        <v>232.25700000000001</v>
      </c>
      <c r="D20" s="83">
        <v>235.583</v>
      </c>
      <c r="J20" s="57" t="s">
        <v>149</v>
      </c>
      <c r="K20" s="45">
        <f t="shared" si="0"/>
        <v>232.25700000000001</v>
      </c>
      <c r="L20" s="45">
        <f t="shared" si="0"/>
        <v>235.583</v>
      </c>
    </row>
    <row r="21" spans="2:12" ht="13" thickBot="1" x14ac:dyDescent="0.3">
      <c r="B21" s="57" t="s">
        <v>59</v>
      </c>
      <c r="C21" s="93">
        <v>96.241</v>
      </c>
      <c r="D21" s="83">
        <v>96.11</v>
      </c>
      <c r="J21" s="57" t="s">
        <v>150</v>
      </c>
      <c r="K21" s="45">
        <f t="shared" si="0"/>
        <v>96.241</v>
      </c>
      <c r="L21" s="45">
        <f t="shared" si="0"/>
        <v>96.11</v>
      </c>
    </row>
    <row r="22" spans="2:12" ht="13" thickBot="1" x14ac:dyDescent="0.3">
      <c r="B22" s="57" t="s">
        <v>60</v>
      </c>
      <c r="C22" s="93">
        <v>13.443</v>
      </c>
      <c r="D22" s="83">
        <v>16.451000000000001</v>
      </c>
      <c r="J22" s="57" t="s">
        <v>151</v>
      </c>
      <c r="K22" s="45">
        <f t="shared" si="0"/>
        <v>13.443</v>
      </c>
      <c r="L22" s="45">
        <f t="shared" si="0"/>
        <v>16.451000000000001</v>
      </c>
    </row>
    <row r="23" spans="2:12" ht="13" thickBot="1" x14ac:dyDescent="0.3">
      <c r="B23" s="57" t="s">
        <v>61</v>
      </c>
      <c r="C23" s="93">
        <v>6270.0020000000004</v>
      </c>
      <c r="D23" s="83">
        <v>6871.509</v>
      </c>
      <c r="J23" s="57" t="s">
        <v>152</v>
      </c>
      <c r="K23" s="45">
        <f t="shared" si="0"/>
        <v>6270.0020000000004</v>
      </c>
      <c r="L23" s="45">
        <f t="shared" si="0"/>
        <v>6871.509</v>
      </c>
    </row>
    <row r="24" spans="2:12" ht="13" thickBot="1" x14ac:dyDescent="0.3">
      <c r="B24" s="60" t="s">
        <v>62</v>
      </c>
      <c r="C24" s="95">
        <v>0</v>
      </c>
      <c r="D24" s="85">
        <v>0</v>
      </c>
      <c r="J24" s="60" t="s">
        <v>153</v>
      </c>
      <c r="K24" s="47">
        <f t="shared" si="0"/>
        <v>0</v>
      </c>
      <c r="L24" s="47">
        <f t="shared" si="0"/>
        <v>0</v>
      </c>
    </row>
    <row r="25" spans="2:12" ht="13" thickBot="1" x14ac:dyDescent="0.3">
      <c r="B25" s="56" t="s">
        <v>63</v>
      </c>
      <c r="C25" s="94">
        <v>7525.97</v>
      </c>
      <c r="D25" s="84">
        <v>8061.8630000000003</v>
      </c>
      <c r="J25" s="56" t="s">
        <v>154</v>
      </c>
      <c r="K25" s="46">
        <f t="shared" si="0"/>
        <v>7525.97</v>
      </c>
      <c r="L25" s="46">
        <f t="shared" si="0"/>
        <v>8061.8630000000003</v>
      </c>
    </row>
  </sheetData>
  <mergeCells count="8">
    <mergeCell ref="B3:D3"/>
    <mergeCell ref="J3:L3"/>
    <mergeCell ref="B5:B6"/>
    <mergeCell ref="C5:C6"/>
    <mergeCell ref="D5:D6"/>
    <mergeCell ref="J5:J6"/>
    <mergeCell ref="K5:K6"/>
    <mergeCell ref="L5:L6"/>
  </mergeCells>
  <pageMargins left="0.7" right="0.7" top="0.75" bottom="0.75" header="0.3" footer="0.3"/>
  <pageSetup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Portrait</vt:lpstr>
      <vt:lpstr>Main KPIs</vt:lpstr>
      <vt:lpstr>Iberia</vt:lpstr>
      <vt:lpstr>Italy</vt:lpstr>
      <vt:lpstr>France</vt:lpstr>
      <vt:lpstr>Appendix</vt:lpstr>
      <vt:lpstr>P&amp;L</vt:lpstr>
      <vt:lpstr>CF</vt:lpstr>
      <vt:lpstr>BS </vt:lpstr>
      <vt:lpstr>APM</vt:lpstr>
      <vt:lpstr>'Main KPIs'!_ftn1</vt:lpstr>
      <vt:lpstr>'Main KPIs'!_ftnref1</vt:lpstr>
      <vt:lpstr>Appendix!Área_de_impresión</vt:lpstr>
      <vt:lpstr>'Main KPIs'!Área_de_impresión</vt:lpstr>
      <vt:lpstr>Portrait!Área_de_impresión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TROYA SMITH</dc:creator>
  <cp:lastModifiedBy>Elena SOBIER ZARZA</cp:lastModifiedBy>
  <cp:lastPrinted>2023-04-13T08:16:11Z</cp:lastPrinted>
  <dcterms:created xsi:type="dcterms:W3CDTF">2023-04-11T07:58:29Z</dcterms:created>
  <dcterms:modified xsi:type="dcterms:W3CDTF">2024-01-15T14:59:47Z</dcterms:modified>
</cp:coreProperties>
</file>